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showInkAnnotation="0" codeName="ThisWorkbook" defaultThemeVersion="124226"/>
  <mc:AlternateContent xmlns:mc="http://schemas.openxmlformats.org/markup-compatibility/2006">
    <mc:Choice Requires="x15">
      <x15ac:absPath xmlns:x15ac="http://schemas.microsoft.com/office/spreadsheetml/2010/11/ac" url="U:\marina\u dades 4 abril 2001\Rally CAT HISTORIC\2021 R CAT HIST\FULL INSCRIPCIO\INFO PER WEB i inscriures\"/>
    </mc:Choice>
  </mc:AlternateContent>
  <xr:revisionPtr revIDLastSave="0" documentId="13_ncr:1_{E1568213-68BF-46BF-9D27-C28433CBFA24}" xr6:coauthVersionLast="34" xr6:coauthVersionMax="34" xr10:uidLastSave="{00000000-0000-0000-0000-000000000000}"/>
  <workbookProtection workbookAlgorithmName="SHA-512" workbookHashValue="VrX91+3mw760hdg6MTri/Xxf8K1cuNNOnidtgCrNCwu6sxpnA8HpPTmq/1+vaUvCFyWPpfldKStPMvD+Fu/Qag==" workbookSaltValue="rki4pbFsaYcdzIhurmYWFA==" workbookSpinCount="100000" lockStructure="1"/>
  <bookViews>
    <workbookView xWindow="32760" yWindow="60" windowWidth="20730" windowHeight="9540" xr2:uid="{00000000-000D-0000-FFFF-FFFF00000000}"/>
  </bookViews>
  <sheets>
    <sheet name="Hoja inscripción" sheetId="1" r:id="rId1"/>
    <sheet name="datos" sheetId="2" state="hidden" r:id="rId2"/>
    <sheet name="export" sheetId="3" state="hidden" r:id="rId3"/>
    <sheet name="ORGANIZADORES" sheetId="4" state="hidden" r:id="rId4"/>
  </sheets>
  <externalReferences>
    <externalReference r:id="rId5"/>
  </externalReferences>
  <definedNames>
    <definedName name="_xlnm.Print_Area" localSheetId="0">'Hoja inscripción'!$A$1:$U$129</definedName>
    <definedName name="Auxiliar">'[1] Datos de Organizadores '!$R$7</definedName>
    <definedName name="DniCifA1">'[1] Boletín de Inscripción '!$C$127</definedName>
    <definedName name="DniCifA2">'[1] Boletín de Inscripción '!$I$127</definedName>
    <definedName name="DniCifAux">'[1] Boletín de Inscripción '!$C$136</definedName>
    <definedName name="DniCifO1">'[1] Boletín de Inscripción '!$I$136</definedName>
    <definedName name="DniCifO2">'[1] Boletín de Inscripción '!$P$136</definedName>
    <definedName name="DniCifR1">'[1] Boletín de Inscripción '!$P$127</definedName>
    <definedName name="DniCifR2">'[1] Boletín de Inscripción '!$Z$127</definedName>
    <definedName name="LicenciaA1">'[1] Boletín de Inscripción '!$C$129</definedName>
    <definedName name="LicenciaA2">'[1] Boletín de Inscripción '!$I$129</definedName>
    <definedName name="LicenciaAux">'[1] Boletín de Inscripción '!$C$138</definedName>
    <definedName name="LicenciaO1">'[1] Boletín de Inscripción '!$I$138</definedName>
    <definedName name="LicenciaO2">'[1] Boletín de Inscripción '!$P$138</definedName>
    <definedName name="LicenciaR1">'[1] Boletín de Inscripción '!$P$129</definedName>
    <definedName name="LicenciaR2">'[1] Boletín de Inscripción '!$Z$129</definedName>
    <definedName name="MarcaOuvreur">'[1] Boletín de Inscripción '!$Z$132</definedName>
    <definedName name="MatriculaOuvreur">'[1] Boletín de Inscripción '!#REF!</definedName>
    <definedName name="ModeloOuvreur">'[1] Boletín de Inscripción '!$Z$134</definedName>
    <definedName name="NombreA1">'[1] Boletín de Inscripción '!$C$123</definedName>
    <definedName name="NombreA2">'[1] Boletín de Inscripción '!$I$123</definedName>
    <definedName name="NombreAux">'[1] Boletín de Inscripción '!$C$132</definedName>
    <definedName name="NombreO1">'[1] Boletín de Inscripción '!$I$132</definedName>
    <definedName name="NombreO2">'[1] Boletín de Inscripción '!$P$132</definedName>
    <definedName name="NombreR1">'[1] Boletín de Inscripción '!$P$123</definedName>
    <definedName name="NombreR2">'[1] Boletín de Inscripción '!$Z$123</definedName>
    <definedName name="Ouvreur">'[1] Datos de Organizadores '!$R$6</definedName>
    <definedName name="PrimerApellidoA1">'[1] Boletín de Inscripción '!$C$125</definedName>
    <definedName name="PrimerApellidoA2">'[1] Boletín de Inscripción '!$I$125</definedName>
    <definedName name="PrimerApellidoAux">'[1] Boletín de Inscripción '!$C$134</definedName>
    <definedName name="PrimerApellidoO1">'[1] Boletín de Inscripción '!$I$134</definedName>
    <definedName name="PrimerApellidoO2">'[1] Boletín de Inscripción '!$P$134</definedName>
    <definedName name="PrimerApellidoR1">'[1] Boletín de Inscripción '!$P$125</definedName>
    <definedName name="PrimerApellidoR2">'[1] Boletín de Inscripción '!$Z$125</definedName>
    <definedName name="Publicidad">'[1] Datos de Organizadores '!$R$4</definedName>
    <definedName name="SegundoApellidoA1">'[1] Boletín de Inscripción '!#REF!</definedName>
    <definedName name="SegundoApellidoA2">'[1] Boletín de Inscripción '!#REF!</definedName>
    <definedName name="SegundoApellidoAux">'[1] Boletín de Inscripción '!#REF!</definedName>
    <definedName name="SegundoApellidoO1">'[1] Boletín de Inscripción '!#REF!</definedName>
    <definedName name="SegundoApellidoO2">'[1] Boletín de Inscripción '!#REF!</definedName>
    <definedName name="SegundoApellidoR1">'[1] Boletín de Inscripción '!#REF!</definedName>
    <definedName name="SegundoApellidoR2">'[1] Boletín de Inscripción '!#REF!</definedName>
    <definedName name="Shakedown">'[1] Datos de Organizadores '!$R$5</definedName>
    <definedName name="Trofeo1">'[1] Datos de Organizadores '!$R$8</definedName>
    <definedName name="Trofeo2">'[1] Datos de Organizadores '!$R$9</definedName>
    <definedName name="Trofeo3">'[1] Datos de Organizadores '!$R$10</definedName>
    <definedName name="Trofeo4">'[1] Datos de Organizadores '!$R$11</definedName>
    <definedName name="Trofeo5">'[1] Datos de Organizadores '!$R$12</definedName>
    <definedName name="Trofeo6">'[1] Datos de Organizadores '!$R$13</definedName>
  </definedNames>
  <calcPr calcId="179017"/>
</workbook>
</file>

<file path=xl/calcChain.xml><?xml version="1.0" encoding="utf-8"?>
<calcChain xmlns="http://schemas.openxmlformats.org/spreadsheetml/2006/main">
  <c r="G3" i="2" l="1"/>
  <c r="S69" i="1"/>
  <c r="S71" i="1" s="1"/>
  <c r="A43" i="2"/>
  <c r="I11" i="4"/>
  <c r="I9" i="4"/>
  <c r="I8" i="4"/>
  <c r="I7" i="4"/>
  <c r="I6" i="4"/>
  <c r="I5" i="4"/>
  <c r="I4" i="4"/>
  <c r="I3" i="4"/>
  <c r="E12" i="1"/>
  <c r="C44" i="2"/>
  <c r="C43" i="2"/>
  <c r="A44" i="2"/>
  <c r="I10" i="4"/>
  <c r="J18" i="2"/>
  <c r="BC2" i="3" s="1"/>
  <c r="AF4" i="3" s="1"/>
  <c r="D9" i="2"/>
  <c r="AZ2" i="3" s="1"/>
  <c r="AB4" i="3" s="1"/>
  <c r="S57" i="1"/>
  <c r="C39" i="2" s="1"/>
  <c r="R19" i="1"/>
  <c r="R18" i="1"/>
  <c r="D10" i="2"/>
  <c r="BA2" i="3"/>
  <c r="AD4" i="3" s="1"/>
  <c r="J19" i="2"/>
  <c r="BF2" i="3" s="1"/>
  <c r="AE4" i="3" s="1"/>
  <c r="F2" i="3"/>
  <c r="D4" i="3"/>
  <c r="B42" i="2"/>
  <c r="B41" i="2"/>
  <c r="P78" i="1"/>
  <c r="T78" i="1"/>
  <c r="S78" i="1"/>
  <c r="R78" i="1"/>
  <c r="Q78" i="1"/>
  <c r="P77" i="1"/>
  <c r="T77" i="1"/>
  <c r="S77" i="1"/>
  <c r="R77" i="1"/>
  <c r="Q77" i="1"/>
  <c r="M6" i="1"/>
  <c r="E10" i="1"/>
  <c r="P76" i="1" s="1"/>
  <c r="E11" i="1"/>
  <c r="G14" i="1"/>
  <c r="F13" i="1"/>
  <c r="C48" i="2"/>
  <c r="B48" i="2"/>
  <c r="BI2" i="3"/>
  <c r="AG4" i="3"/>
  <c r="BJ2" i="3"/>
  <c r="AJ4" i="3"/>
  <c r="BH2" i="3"/>
  <c r="W4" i="3"/>
  <c r="M12" i="2"/>
  <c r="BG2" i="3"/>
  <c r="O4" i="3"/>
  <c r="S70" i="1"/>
  <c r="A2" i="3"/>
  <c r="A4" i="3"/>
  <c r="B2" i="3"/>
  <c r="E2" i="3"/>
  <c r="C4" i="3" s="1"/>
  <c r="C2" i="3"/>
  <c r="D2" i="3"/>
  <c r="G2" i="3"/>
  <c r="E4" i="3" s="1"/>
  <c r="H2" i="3"/>
  <c r="F4" i="3"/>
  <c r="I2" i="3"/>
  <c r="G4" i="3" s="1"/>
  <c r="J2" i="3"/>
  <c r="K2" i="3"/>
  <c r="L2" i="3"/>
  <c r="M2" i="3"/>
  <c r="I4" i="3" s="1"/>
  <c r="N2" i="3"/>
  <c r="O2" i="3"/>
  <c r="P2" i="3"/>
  <c r="J4" i="3" s="1"/>
  <c r="Q2" i="3"/>
  <c r="R2" i="3"/>
  <c r="S2" i="3"/>
  <c r="T2" i="3" s="1"/>
  <c r="K4" i="3" s="1"/>
  <c r="U2" i="3"/>
  <c r="L4" i="3"/>
  <c r="V2" i="3"/>
  <c r="M4" i="3"/>
  <c r="W2" i="3"/>
  <c r="N4" i="3"/>
  <c r="X2" i="3"/>
  <c r="R4" i="3" s="1"/>
  <c r="Y2" i="3"/>
  <c r="Z2" i="3"/>
  <c r="AA2" i="3"/>
  <c r="AB2" i="3"/>
  <c r="P4" i="3"/>
  <c r="AC2" i="3"/>
  <c r="AD2" i="3"/>
  <c r="AE2" i="3"/>
  <c r="Q4" i="3"/>
  <c r="AF2" i="3"/>
  <c r="AG2" i="3"/>
  <c r="AH2" i="3"/>
  <c r="AJ2" i="3"/>
  <c r="T4" i="3" s="1"/>
  <c r="AK2" i="3"/>
  <c r="U4" i="3"/>
  <c r="AL2" i="3"/>
  <c r="V4" i="3" s="1"/>
  <c r="AM2" i="3"/>
  <c r="AN2" i="3"/>
  <c r="AO2" i="3"/>
  <c r="Z4" i="3" s="1"/>
  <c r="AP2" i="3"/>
  <c r="AQ2" i="3"/>
  <c r="X4" i="3"/>
  <c r="AR2" i="3"/>
  <c r="AS2" i="3"/>
  <c r="AT2" i="3"/>
  <c r="Y4" i="3"/>
  <c r="AU2" i="3"/>
  <c r="AA4" i="3" s="1"/>
  <c r="AV2" i="3"/>
  <c r="AW2" i="3"/>
  <c r="AH4" i="3"/>
  <c r="AY2" i="3"/>
  <c r="AI4" i="3" s="1"/>
  <c r="M64" i="1"/>
  <c r="H102" i="1"/>
  <c r="C64" i="1"/>
  <c r="H90" i="1" s="1"/>
  <c r="AI2" i="3"/>
  <c r="S4" i="3" s="1"/>
  <c r="A42" i="2"/>
  <c r="A41" i="2"/>
  <c r="R59" i="1"/>
  <c r="A40" i="2"/>
  <c r="A39" i="2"/>
  <c r="BB2" i="3"/>
  <c r="AC4" i="3"/>
  <c r="C41" i="2" l="1"/>
  <c r="AX2" i="3"/>
  <c r="AK4" i="3" s="1"/>
  <c r="B40" i="2"/>
  <c r="B39" i="2"/>
  <c r="C40" i="2"/>
  <c r="B43" i="2"/>
  <c r="C42" i="2"/>
</calcChain>
</file>

<file path=xl/sharedStrings.xml><?xml version="1.0" encoding="utf-8"?>
<sst xmlns="http://schemas.openxmlformats.org/spreadsheetml/2006/main" count="326" uniqueCount="248">
  <si>
    <r>
      <t xml:space="preserve">e-mail: </t>
    </r>
    <r>
      <rPr>
        <b/>
        <sz val="10"/>
        <color indexed="30"/>
        <rFont val="Tahoma"/>
        <family val="2"/>
      </rPr>
      <t xml:space="preserve">info@wrcmanagement.es </t>
    </r>
  </si>
  <si>
    <t>C.P.:</t>
  </si>
  <si>
    <t>e-mail:</t>
  </si>
  <si>
    <t>PILOTO</t>
  </si>
  <si>
    <t>COPILOTO</t>
  </si>
  <si>
    <t>Turbo:</t>
  </si>
  <si>
    <t>Seleccionar de la lista</t>
  </si>
  <si>
    <t>WRC</t>
  </si>
  <si>
    <t>4 RM</t>
  </si>
  <si>
    <t xml:space="preserve"> </t>
  </si>
  <si>
    <t>C.Postal</t>
  </si>
  <si>
    <t>C.C.:</t>
  </si>
  <si>
    <t>NUMERO</t>
  </si>
  <si>
    <t>COMPETIDOR</t>
  </si>
  <si>
    <t>R4</t>
  </si>
  <si>
    <t>R3T</t>
  </si>
  <si>
    <t>R3D</t>
  </si>
  <si>
    <t>Seleccionar</t>
  </si>
  <si>
    <t>NumeroOrden</t>
  </si>
  <si>
    <t>NombrePiloto</t>
  </si>
  <si>
    <t>PrimerApellidoPiloto</t>
  </si>
  <si>
    <t>SegundoApellidoPiloto</t>
  </si>
  <si>
    <t>NomApePiloto</t>
  </si>
  <si>
    <t>NacionalidadPiloto</t>
  </si>
  <si>
    <t>LicenciaPiloto</t>
  </si>
  <si>
    <t>DniCifPiloto</t>
  </si>
  <si>
    <t>DireccionPiloto</t>
  </si>
  <si>
    <t>CodigoPostalPiloto</t>
  </si>
  <si>
    <t>PoblacionPiloto</t>
  </si>
  <si>
    <t>ProvinciaPiloto</t>
  </si>
  <si>
    <t>Telefono1Piloto</t>
  </si>
  <si>
    <t>Telefono2Piloto</t>
  </si>
  <si>
    <t>FaxPiloto</t>
  </si>
  <si>
    <t>EMailPiloto</t>
  </si>
  <si>
    <t>NombreCopiloto</t>
  </si>
  <si>
    <t>PrimerApellidoCopiloto</t>
  </si>
  <si>
    <t>SegundoApellidoCopiloto</t>
  </si>
  <si>
    <t>NomApeCopiloto</t>
  </si>
  <si>
    <t>NacionalidadCopiloto</t>
  </si>
  <si>
    <t>LicenciaCopiloto</t>
  </si>
  <si>
    <t>DniCifCopiloto</t>
  </si>
  <si>
    <t>DireccionCopiloto</t>
  </si>
  <si>
    <t>CodigoPostalCopiloto</t>
  </si>
  <si>
    <t>PoblacionCopiloto</t>
  </si>
  <si>
    <t>ProvinciaCopiloto</t>
  </si>
  <si>
    <t>Telefono1Copiloto</t>
  </si>
  <si>
    <t>Telefono2Copiloto</t>
  </si>
  <si>
    <t>FaxCopiloto</t>
  </si>
  <si>
    <t>EMailCopiloto</t>
  </si>
  <si>
    <t>Marca</t>
  </si>
  <si>
    <t>Modelo</t>
  </si>
  <si>
    <t>Matricula</t>
  </si>
  <si>
    <t>Cilindrada</t>
  </si>
  <si>
    <t>FichaHomologacion</t>
  </si>
  <si>
    <t>Grupo</t>
  </si>
  <si>
    <t>Prioridad</t>
  </si>
  <si>
    <t>Fecha</t>
  </si>
  <si>
    <t>Hora</t>
  </si>
  <si>
    <t>Representante</t>
  </si>
  <si>
    <t>Tracción</t>
  </si>
  <si>
    <t>Categoria</t>
  </si>
  <si>
    <t>ORDEN</t>
  </si>
  <si>
    <t>NAC</t>
  </si>
  <si>
    <t>NAC/CCAA
PILOTO</t>
  </si>
  <si>
    <r>
      <t xml:space="preserve">NAC/CCAA
</t>
    </r>
    <r>
      <rPr>
        <b/>
        <sz val="8"/>
        <color indexed="8"/>
        <rFont val="Calibri"/>
        <family val="2"/>
      </rPr>
      <t>COPILOTO</t>
    </r>
  </si>
  <si>
    <t>MARCA              VEHÍCULO</t>
  </si>
  <si>
    <t>CATEGORIA</t>
  </si>
  <si>
    <t>GRUPO</t>
  </si>
  <si>
    <t>FICHA HOM FIA</t>
  </si>
  <si>
    <t>CILINDRADA</t>
  </si>
  <si>
    <t>MATRICULA</t>
  </si>
  <si>
    <t>BASTIDOR</t>
  </si>
  <si>
    <t>NIF
piloto</t>
  </si>
  <si>
    <t>NIF
 Copiloto</t>
  </si>
  <si>
    <t>NIF 
Competidor</t>
  </si>
  <si>
    <t>LICENCIA
PILOTO</t>
  </si>
  <si>
    <t>LICENCIA 
COPILOTO</t>
  </si>
  <si>
    <t>LICENCIA
Competidor</t>
  </si>
  <si>
    <t>Télefono
 Piloto</t>
  </si>
  <si>
    <t>Télefono Copiloto</t>
  </si>
  <si>
    <t>direccion piloto</t>
  </si>
  <si>
    <t>direccion copiloto</t>
  </si>
  <si>
    <t>email
Piloto</t>
  </si>
  <si>
    <t>email
copiloto</t>
  </si>
  <si>
    <t>email
competidor</t>
  </si>
  <si>
    <t>challenge/copa</t>
  </si>
  <si>
    <t>JUNIOR</t>
  </si>
  <si>
    <t>TROFEOS</t>
  </si>
  <si>
    <t>SI</t>
  </si>
  <si>
    <t>NO</t>
  </si>
  <si>
    <t>Sel.</t>
  </si>
  <si>
    <t>Trofeo Junior Piloto</t>
  </si>
  <si>
    <t>Trofeo Junior Copiloto</t>
  </si>
  <si>
    <t>JUNIOR PILOTO</t>
  </si>
  <si>
    <t>JUNIOR COPILOTO</t>
  </si>
  <si>
    <t>NombreCompetidor</t>
  </si>
  <si>
    <t>PrimerApellidoCompetidor</t>
  </si>
  <si>
    <t>SegundoApellidoCompetidor</t>
  </si>
  <si>
    <t>NomApeCompetidor</t>
  </si>
  <si>
    <t>NacionalidadCompetidor</t>
  </si>
  <si>
    <t>LicenciaConmpetidor</t>
  </si>
  <si>
    <t>DniCifCompetidor</t>
  </si>
  <si>
    <t>DireccionCompetidor</t>
  </si>
  <si>
    <t>CodigoPostalCompetidor</t>
  </si>
  <si>
    <t>PoblacionCompetidor</t>
  </si>
  <si>
    <t>ProvinciaCompetidor</t>
  </si>
  <si>
    <t>Telefono1Competidor</t>
  </si>
  <si>
    <t>Telefono2Competidor</t>
  </si>
  <si>
    <t>FaxCompetidor</t>
  </si>
  <si>
    <t>EMailCompetidor</t>
  </si>
  <si>
    <t>Dirección Competidor</t>
  </si>
  <si>
    <t>mobil competidor</t>
  </si>
  <si>
    <t>TRACCIÓN</t>
  </si>
  <si>
    <t>Bastidor</t>
  </si>
  <si>
    <t>Num. Pasaporte RFEDA</t>
  </si>
  <si>
    <t>Nº</t>
  </si>
  <si>
    <t>Nombre de la Prueba</t>
  </si>
  <si>
    <t>Club Organizador</t>
  </si>
  <si>
    <t>Dirección</t>
  </si>
  <si>
    <t>C.P.</t>
  </si>
  <si>
    <t>Localidad</t>
  </si>
  <si>
    <t>Provincia</t>
  </si>
  <si>
    <t>Teléfono</t>
  </si>
  <si>
    <t>Fax</t>
  </si>
  <si>
    <t>E_Mail</t>
  </si>
  <si>
    <t>web</t>
  </si>
  <si>
    <t>banco</t>
  </si>
  <si>
    <t>cta</t>
  </si>
  <si>
    <t>Tf.</t>
  </si>
  <si>
    <t>PUNTUABILIDAD</t>
  </si>
  <si>
    <t>Nom:</t>
  </si>
  <si>
    <t>Model:</t>
  </si>
  <si>
    <t>Fitxa Homologació:</t>
  </si>
  <si>
    <t>Classe:</t>
  </si>
  <si>
    <t>Veure R.P.</t>
  </si>
  <si>
    <t>Volant RACC</t>
  </si>
  <si>
    <t>N</t>
  </si>
  <si>
    <t>XN</t>
  </si>
  <si>
    <t>RGT</t>
  </si>
  <si>
    <t>A</t>
  </si>
  <si>
    <t>XA</t>
  </si>
  <si>
    <t>F2000</t>
  </si>
  <si>
    <t>F+</t>
  </si>
  <si>
    <t>R3C</t>
  </si>
  <si>
    <t>D</t>
  </si>
  <si>
    <t>N2 2rm</t>
  </si>
  <si>
    <t>N1 2rm</t>
  </si>
  <si>
    <t>H 1</t>
  </si>
  <si>
    <t>H 2</t>
  </si>
  <si>
    <t>H 3</t>
  </si>
  <si>
    <t>C 4</t>
  </si>
  <si>
    <t>C 5</t>
  </si>
  <si>
    <t>C 6</t>
  </si>
  <si>
    <t>N1 4rm</t>
  </si>
  <si>
    <t>N5</t>
  </si>
  <si>
    <t>GT RFEDA</t>
  </si>
  <si>
    <t>RCC</t>
  </si>
  <si>
    <t>N+</t>
  </si>
  <si>
    <t>L</t>
  </si>
  <si>
    <t>GRUP</t>
  </si>
  <si>
    <t>CLASSE</t>
  </si>
  <si>
    <t>CC</t>
  </si>
  <si>
    <t>PASAPORTE FCA</t>
  </si>
  <si>
    <t>NÚMERO</t>
  </si>
  <si>
    <t>C.C. RSS</t>
  </si>
  <si>
    <t>C.C. RS</t>
  </si>
  <si>
    <t>Seleccionar de la llista</t>
  </si>
  <si>
    <r>
      <t xml:space="preserve">COPIAR LA LINEA 4 I </t>
    </r>
    <r>
      <rPr>
        <b/>
        <u/>
        <sz val="11"/>
        <color indexed="10"/>
        <rFont val="Calibri"/>
        <family val="2"/>
      </rPr>
      <t>ENGANXAR VALORS</t>
    </r>
    <r>
      <rPr>
        <b/>
        <sz val="11"/>
        <color indexed="10"/>
        <rFont val="Calibri"/>
        <family val="2"/>
      </rPr>
      <t xml:space="preserve"> EN LA FULLA DATOS DEL ARXIU LLISTA D'ISNCRITS.</t>
    </r>
  </si>
  <si>
    <t/>
  </si>
  <si>
    <t>No. Pub.</t>
  </si>
  <si>
    <t xml:space="preserve">         Socis Club Organitzador</t>
  </si>
  <si>
    <t>tancament</t>
  </si>
  <si>
    <t>N3</t>
  </si>
  <si>
    <t>2 RM</t>
  </si>
  <si>
    <t>CHALLENGE</t>
  </si>
  <si>
    <t>Challenge</t>
  </si>
  <si>
    <t>Rally 5 (R1A)</t>
  </si>
  <si>
    <t>Rally 5 (R1B)</t>
  </si>
  <si>
    <t>S2000 Rally</t>
  </si>
  <si>
    <t>Rally 4 (R2B)</t>
  </si>
  <si>
    <t>Rally 4 (R2C)</t>
  </si>
  <si>
    <t>Rally 2 (R5)</t>
  </si>
  <si>
    <t>Rally 1</t>
  </si>
  <si>
    <t>Avda. Diagonal, 687</t>
  </si>
  <si>
    <t>08028</t>
  </si>
  <si>
    <t>Barcelona</t>
  </si>
  <si>
    <t>BCN</t>
  </si>
  <si>
    <t>rallycatalunyahistoric@racc.es</t>
  </si>
  <si>
    <t>http://www.rallycatalunyahistoric.com/</t>
  </si>
  <si>
    <t>5è RALLY CATALUNYA HISTÒRIC</t>
  </si>
  <si>
    <t>Legend FCA</t>
  </si>
  <si>
    <t>Reg. Sport</t>
  </si>
  <si>
    <t>Reg. Super Sport</t>
  </si>
  <si>
    <t>Banc Sabadell</t>
  </si>
  <si>
    <t>ES03 0081 0105 1200 0101 4203</t>
  </si>
  <si>
    <t>RACC</t>
  </si>
  <si>
    <t>DEMANDE D'ENGAGEMENT</t>
  </si>
  <si>
    <t>Organisé par:</t>
  </si>
  <si>
    <t>34 93 495 50 34</t>
  </si>
  <si>
    <t>Réservée organisateur</t>
  </si>
  <si>
    <t>DONNÉS DE L'ÉPREUVE</t>
  </si>
  <si>
    <t>Date:</t>
  </si>
  <si>
    <t>Clôture engagements:</t>
  </si>
  <si>
    <t>DONNÉS EQUIPAGE</t>
  </si>
  <si>
    <t>Prénom:</t>
  </si>
  <si>
    <t>CONCURRANT</t>
  </si>
  <si>
    <t>Nom du Concurrant:</t>
  </si>
  <si>
    <t>Adresse:</t>
  </si>
  <si>
    <t>Ville/Cité:</t>
  </si>
  <si>
    <t>Pays:</t>
  </si>
  <si>
    <t>C.N.I Passport:</t>
  </si>
  <si>
    <t>Licence:</t>
  </si>
  <si>
    <t>Téléphone MOBILE:</t>
  </si>
  <si>
    <t>PILOTE</t>
  </si>
  <si>
    <t>COPILOTE</t>
  </si>
  <si>
    <t>DONNÉES du VEHICULE</t>
  </si>
  <si>
    <t>Marque:</t>
  </si>
  <si>
    <t>No Inmatriculation:</t>
  </si>
  <si>
    <t>Cylindrée</t>
  </si>
  <si>
    <t>Année Fabrication</t>
  </si>
  <si>
    <t>Comptant pour:</t>
  </si>
  <si>
    <t>Motricité / Traction:</t>
  </si>
  <si>
    <t>Nom Pilote</t>
  </si>
  <si>
    <t>Nom Copilote</t>
  </si>
  <si>
    <t>DROITS d'ENGAGEMENT</t>
  </si>
  <si>
    <t>Droits d'engagement</t>
  </si>
  <si>
    <t>TOTAL</t>
  </si>
  <si>
    <t>FORME DE PAIEMENT</t>
  </si>
  <si>
    <t>Virement bancaire (reçu obligatoire)</t>
  </si>
  <si>
    <t>Donné pour la facturation des droits d'engagement:</t>
  </si>
  <si>
    <t>no Passport:</t>
  </si>
  <si>
    <t>Ville:</t>
  </si>
  <si>
    <t>Pays</t>
  </si>
  <si>
    <t>Titulaire:</t>
  </si>
  <si>
    <t>Banque:</t>
  </si>
  <si>
    <t>Observations:</t>
  </si>
  <si>
    <t>DONNÉS MÉDICALS</t>
  </si>
  <si>
    <t>PILOTE:</t>
  </si>
  <si>
    <t>ALLERGIES:</t>
  </si>
  <si>
    <t>MALADIES:</t>
  </si>
  <si>
    <t>COPILOTE:</t>
  </si>
  <si>
    <t>Je déclare participer au 5e Rally Catalunya Històric sous ma responsabilité. Je ne rendrais responsable ni l’Organisateur, ni les Officiels, ni la Federació Catalana d’Automobilisme, ni la Real Federación Española de Automovilismo, ni les Sponsors/Partenaires de l’événement, d’un quelconque accident ou lésion produit pendant le rallye. Je déclare connaître et respecter le réglement ainsi que les décisions du Comité d’Organisation. Les soussignés déclarent avoir lu le Réglement particulier de l’épreuve et acceptent de le respecter.</t>
  </si>
  <si>
    <t>Le Concurrent</t>
  </si>
  <si>
    <t>Le Pilote</t>
  </si>
  <si>
    <t>Le Copilote</t>
  </si>
  <si>
    <t>9-10 Avril 2021</t>
  </si>
  <si>
    <t>INDIVIDUEL</t>
  </si>
  <si>
    <t>Group du vehicule: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</si>
</sst>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quot;€&quot;"/>
    <numFmt numFmtId="165" formatCode="hh:mm;@"/>
  </numFmts>
  <fonts count="46" x14ac:knownFonts="1">
    <font>
      <sz val="11"/>
      <color theme="1"/>
      <name val="Calibri"/>
      <family val="2"/>
      <scheme val="minor"/>
    </font>
    <font>
      <b/>
      <sz val="10"/>
      <color indexed="30"/>
      <name val="Tahoma"/>
      <family val="2"/>
    </font>
    <font>
      <sz val="11"/>
      <name val="Tahoma"/>
      <family val="2"/>
    </font>
    <font>
      <sz val="8"/>
      <name val="Tahoma"/>
      <family val="2"/>
    </font>
    <font>
      <sz val="9"/>
      <name val="Verdana"/>
      <family val="2"/>
    </font>
    <font>
      <sz val="8.5"/>
      <name val="Verdana"/>
      <family val="2"/>
    </font>
    <font>
      <sz val="12"/>
      <name val="Arial"/>
      <family val="2"/>
    </font>
    <font>
      <sz val="12"/>
      <color indexed="12"/>
      <name val="Arial"/>
      <family val="2"/>
    </font>
    <font>
      <b/>
      <sz val="8"/>
      <color indexed="8"/>
      <name val="Calibri"/>
      <family val="2"/>
    </font>
    <font>
      <b/>
      <sz val="11"/>
      <name val="Tahoma"/>
      <family val="2"/>
    </font>
    <font>
      <b/>
      <sz val="11"/>
      <color indexed="10"/>
      <name val="Calibri"/>
      <family val="2"/>
    </font>
    <font>
      <b/>
      <u/>
      <sz val="11"/>
      <color indexed="10"/>
      <name val="Calibri"/>
      <family val="2"/>
    </font>
    <font>
      <b/>
      <sz val="8"/>
      <name val="Tahoma"/>
      <family val="2"/>
    </font>
    <font>
      <b/>
      <sz val="9"/>
      <name val="Tahoma"/>
      <family val="2"/>
    </font>
    <font>
      <b/>
      <sz val="8.5"/>
      <name val="Tahoma"/>
      <family val="2"/>
    </font>
    <font>
      <u/>
      <sz val="11"/>
      <color theme="10"/>
      <name val="Calibri"/>
      <family val="2"/>
      <scheme val="minor"/>
    </font>
    <font>
      <b/>
      <sz val="11"/>
      <color theme="1"/>
      <name val="Calibri"/>
      <family val="2"/>
      <scheme val="minor"/>
    </font>
    <font>
      <sz val="11"/>
      <color theme="1"/>
      <name val="Tahoma"/>
      <family val="2"/>
    </font>
    <font>
      <b/>
      <sz val="11"/>
      <color theme="1"/>
      <name val="Tahoma"/>
      <family val="2"/>
    </font>
    <font>
      <b/>
      <sz val="9"/>
      <color theme="1"/>
      <name val="Tahoma"/>
      <family val="2"/>
    </font>
    <font>
      <sz val="10"/>
      <color theme="1"/>
      <name val="Tahoma"/>
      <family val="2"/>
    </font>
    <font>
      <b/>
      <sz val="10"/>
      <color theme="1"/>
      <name val="Tahoma"/>
      <family val="2"/>
    </font>
    <font>
      <sz val="9"/>
      <color theme="1"/>
      <name val="Tahoma"/>
      <family val="2"/>
    </font>
    <font>
      <sz val="8.5"/>
      <color theme="1"/>
      <name val="Tahoma"/>
      <family val="2"/>
    </font>
    <font>
      <b/>
      <i/>
      <sz val="8.5"/>
      <color theme="1"/>
      <name val="Tahoma"/>
      <family val="2"/>
    </font>
    <font>
      <i/>
      <sz val="8.5"/>
      <color theme="1"/>
      <name val="Tahoma"/>
      <family val="2"/>
    </font>
    <font>
      <sz val="8"/>
      <color theme="1"/>
      <name val="Tahoma"/>
      <family val="2"/>
    </font>
    <font>
      <b/>
      <sz val="8.5"/>
      <color theme="1"/>
      <name val="Tahoma"/>
      <family val="2"/>
    </font>
    <font>
      <sz val="11"/>
      <name val="Calibri"/>
      <family val="2"/>
      <scheme val="minor"/>
    </font>
    <font>
      <sz val="11"/>
      <color rgb="FF92D050"/>
      <name val="Calibri"/>
      <family val="2"/>
      <scheme val="minor"/>
    </font>
    <font>
      <b/>
      <sz val="11"/>
      <name val="Calibri"/>
      <family val="2"/>
      <scheme val="minor"/>
    </font>
    <font>
      <b/>
      <sz val="11"/>
      <color rgb="FFFF0000"/>
      <name val="Calibri"/>
      <family val="2"/>
      <scheme val="minor"/>
    </font>
    <font>
      <b/>
      <sz val="12"/>
      <color theme="1"/>
      <name val="Tahoma"/>
      <family val="2"/>
    </font>
    <font>
      <sz val="8.5"/>
      <color rgb="FF404042"/>
      <name val="Verdana"/>
      <family val="2"/>
    </font>
    <font>
      <b/>
      <sz val="10"/>
      <color rgb="FF0070C0"/>
      <name val="Tahoma"/>
      <family val="2"/>
    </font>
    <font>
      <sz val="9"/>
      <color theme="0"/>
      <name val="Tahoma"/>
      <family val="2"/>
    </font>
    <font>
      <sz val="10"/>
      <color theme="1"/>
      <name val="Arial"/>
      <family val="2"/>
    </font>
    <font>
      <b/>
      <sz val="12"/>
      <color rgb="FFFF0000"/>
      <name val="Tahoma"/>
      <family val="2"/>
    </font>
    <font>
      <b/>
      <sz val="9.5"/>
      <color theme="1"/>
      <name val="Tahoma"/>
      <family val="2"/>
    </font>
    <font>
      <b/>
      <sz val="14"/>
      <color theme="0"/>
      <name val="Tahoma"/>
      <family val="2"/>
    </font>
    <font>
      <b/>
      <sz val="14"/>
      <color theme="0" tint="-4.9989318521683403E-2"/>
      <name val="Tahoma"/>
      <family val="2"/>
    </font>
    <font>
      <b/>
      <sz val="48"/>
      <color theme="1"/>
      <name val="Tahoma"/>
      <family val="2"/>
    </font>
    <font>
      <b/>
      <sz val="8.9"/>
      <color theme="1"/>
      <name val="Tahoma"/>
      <family val="2"/>
    </font>
    <font>
      <sz val="8"/>
      <color rgb="FF000000"/>
      <name val="Tahoma"/>
      <family val="2"/>
    </font>
    <font>
      <sz val="6"/>
      <color theme="1"/>
      <name val="Tahoma"/>
      <family val="2"/>
    </font>
    <font>
      <sz val="9"/>
      <name val="Tahoma"/>
      <family val="2"/>
    </font>
  </fonts>
  <fills count="1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24994659260841701"/>
        <bgColor indexed="64"/>
      </patternFill>
    </fill>
    <fill>
      <patternFill patternType="solid">
        <fgColor theme="1"/>
        <bgColor indexed="64"/>
      </patternFill>
    </fill>
    <fill>
      <patternFill patternType="solid">
        <fgColor rgb="FFFF0000"/>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diagonal/>
    </border>
    <border>
      <left/>
      <right/>
      <top/>
      <bottom style="double">
        <color indexed="64"/>
      </bottom>
      <diagonal/>
    </border>
    <border>
      <left style="thin">
        <color indexed="64"/>
      </left>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diagonal/>
    </border>
  </borders>
  <cellStyleXfs count="2">
    <xf numFmtId="0" fontId="0" fillId="0" borderId="0"/>
    <xf numFmtId="0" fontId="15" fillId="0" borderId="0" applyNumberFormat="0" applyFill="0" applyBorder="0" applyAlignment="0" applyProtection="0"/>
  </cellStyleXfs>
  <cellXfs count="306">
    <xf numFmtId="0" fontId="0" fillId="0" borderId="0" xfId="0"/>
    <xf numFmtId="0" fontId="17" fillId="3" borderId="1" xfId="0" applyFont="1" applyFill="1" applyBorder="1" applyAlignment="1">
      <alignment horizontal="left" vertical="center"/>
    </xf>
    <xf numFmtId="0" fontId="17" fillId="3" borderId="2" xfId="0" applyFont="1" applyFill="1" applyBorder="1" applyAlignment="1"/>
    <xf numFmtId="0" fontId="17" fillId="3" borderId="3" xfId="0" applyFont="1" applyFill="1" applyBorder="1" applyAlignment="1"/>
    <xf numFmtId="0" fontId="17" fillId="3" borderId="0" xfId="0" applyFont="1" applyFill="1" applyBorder="1" applyAlignment="1"/>
    <xf numFmtId="0" fontId="17" fillId="3" borderId="4" xfId="0" applyFont="1" applyFill="1" applyBorder="1" applyAlignment="1"/>
    <xf numFmtId="0" fontId="17" fillId="3" borderId="5" xfId="0" applyFont="1" applyFill="1" applyBorder="1" applyAlignment="1"/>
    <xf numFmtId="0" fontId="18" fillId="3" borderId="2" xfId="0" applyFont="1" applyFill="1" applyBorder="1" applyAlignment="1"/>
    <xf numFmtId="0" fontId="19" fillId="3" borderId="2" xfId="0" applyFont="1" applyFill="1" applyBorder="1" applyAlignment="1"/>
    <xf numFmtId="0" fontId="20" fillId="3" borderId="0" xfId="0" applyFont="1" applyFill="1" applyBorder="1" applyAlignment="1"/>
    <xf numFmtId="0" fontId="21" fillId="3" borderId="0" xfId="0" applyFont="1" applyFill="1" applyBorder="1" applyAlignment="1"/>
    <xf numFmtId="0" fontId="20" fillId="3" borderId="5" xfId="0" applyFont="1" applyFill="1" applyBorder="1" applyAlignment="1"/>
    <xf numFmtId="0" fontId="21" fillId="3" borderId="0" xfId="0" applyFont="1" applyFill="1" applyBorder="1" applyAlignment="1">
      <alignment vertical="top"/>
    </xf>
    <xf numFmtId="0" fontId="20" fillId="3" borderId="5" xfId="0" applyFont="1" applyFill="1" applyBorder="1" applyAlignment="1">
      <alignment vertical="top"/>
    </xf>
    <xf numFmtId="0" fontId="17" fillId="3" borderId="1" xfId="0" applyFont="1" applyFill="1" applyBorder="1"/>
    <xf numFmtId="0" fontId="17" fillId="3" borderId="2" xfId="0" applyFont="1" applyFill="1" applyBorder="1"/>
    <xf numFmtId="0" fontId="17" fillId="3" borderId="6" xfId="0" applyFont="1" applyFill="1" applyBorder="1"/>
    <xf numFmtId="0" fontId="17" fillId="3" borderId="3" xfId="0" applyFont="1" applyFill="1" applyBorder="1"/>
    <xf numFmtId="0" fontId="17" fillId="3" borderId="0" xfId="0" applyFont="1" applyFill="1" applyBorder="1"/>
    <xf numFmtId="0" fontId="17" fillId="3" borderId="7" xfId="0" applyFont="1" applyFill="1" applyBorder="1"/>
    <xf numFmtId="0" fontId="17" fillId="3" borderId="4" xfId="0" applyFont="1" applyFill="1" applyBorder="1"/>
    <xf numFmtId="0" fontId="17" fillId="3" borderId="5" xfId="0" applyFont="1" applyFill="1" applyBorder="1"/>
    <xf numFmtId="0" fontId="17" fillId="3" borderId="8" xfId="0" applyFont="1" applyFill="1" applyBorder="1"/>
    <xf numFmtId="0" fontId="22" fillId="3" borderId="0" xfId="0" applyFont="1" applyFill="1" applyBorder="1" applyAlignment="1">
      <alignment vertical="center"/>
    </xf>
    <xf numFmtId="0" fontId="23" fillId="3" borderId="0" xfId="0" applyFont="1" applyFill="1" applyBorder="1" applyAlignment="1">
      <alignment vertical="center"/>
    </xf>
    <xf numFmtId="0" fontId="24" fillId="3" borderId="1" xfId="0" applyFont="1" applyFill="1" applyBorder="1"/>
    <xf numFmtId="0" fontId="23" fillId="3" borderId="0" xfId="0" applyFont="1" applyFill="1"/>
    <xf numFmtId="0" fontId="17" fillId="3" borderId="0" xfId="0" applyFont="1" applyFill="1"/>
    <xf numFmtId="0" fontId="17" fillId="3" borderId="9" xfId="0" applyFont="1" applyFill="1" applyBorder="1"/>
    <xf numFmtId="0" fontId="23" fillId="3" borderId="0" xfId="0" applyFont="1" applyFill="1" applyBorder="1"/>
    <xf numFmtId="0" fontId="24" fillId="3" borderId="3" xfId="0" applyFont="1" applyFill="1" applyBorder="1"/>
    <xf numFmtId="0" fontId="17" fillId="3" borderId="10" xfId="0" applyFont="1" applyFill="1" applyBorder="1"/>
    <xf numFmtId="0" fontId="17" fillId="3" borderId="11" xfId="0" applyFont="1" applyFill="1" applyBorder="1"/>
    <xf numFmtId="0" fontId="23" fillId="3" borderId="0" xfId="0" applyFont="1" applyFill="1" applyAlignment="1">
      <alignment vertical="top"/>
    </xf>
    <xf numFmtId="0" fontId="17" fillId="3" borderId="0" xfId="0" applyFont="1" applyFill="1" applyAlignment="1">
      <alignment vertical="top"/>
    </xf>
    <xf numFmtId="0" fontId="17" fillId="3" borderId="9" xfId="0" applyFont="1" applyFill="1" applyBorder="1" applyAlignment="1">
      <alignment vertical="top"/>
    </xf>
    <xf numFmtId="0" fontId="23" fillId="3" borderId="0" xfId="0" applyFont="1" applyFill="1" applyBorder="1" applyAlignment="1">
      <alignment vertical="top"/>
    </xf>
    <xf numFmtId="0" fontId="17" fillId="3" borderId="0" xfId="0" applyFont="1" applyFill="1" applyBorder="1" applyAlignment="1">
      <alignment vertical="top"/>
    </xf>
    <xf numFmtId="0" fontId="17" fillId="3" borderId="7" xfId="0" applyFont="1" applyFill="1" applyBorder="1" applyAlignment="1">
      <alignment vertical="top"/>
    </xf>
    <xf numFmtId="0" fontId="23" fillId="3" borderId="12" xfId="0" applyFont="1" applyFill="1" applyBorder="1" applyAlignment="1">
      <alignment vertical="top"/>
    </xf>
    <xf numFmtId="0" fontId="23" fillId="3" borderId="0" xfId="0" applyFont="1" applyFill="1" applyAlignment="1">
      <alignment vertical="center"/>
    </xf>
    <xf numFmtId="0" fontId="17" fillId="3" borderId="0" xfId="0" applyFont="1" applyFill="1" applyAlignment="1">
      <alignment vertical="center"/>
    </xf>
    <xf numFmtId="0" fontId="23" fillId="3" borderId="13" xfId="0" applyFont="1" applyFill="1" applyBorder="1"/>
    <xf numFmtId="0" fontId="17" fillId="3" borderId="14" xfId="0" applyFont="1" applyFill="1" applyBorder="1"/>
    <xf numFmtId="0" fontId="17" fillId="3" borderId="15" xfId="0" applyFont="1" applyFill="1" applyBorder="1" applyAlignment="1"/>
    <xf numFmtId="0" fontId="20" fillId="3" borderId="15" xfId="0" applyFont="1" applyFill="1" applyBorder="1" applyAlignment="1"/>
    <xf numFmtId="0" fontId="2" fillId="3" borderId="10" xfId="0" applyFont="1" applyFill="1" applyBorder="1"/>
    <xf numFmtId="0" fontId="2" fillId="3" borderId="14" xfId="0" applyFont="1" applyFill="1" applyBorder="1"/>
    <xf numFmtId="0" fontId="17" fillId="3" borderId="15" xfId="0" applyFont="1" applyFill="1" applyBorder="1"/>
    <xf numFmtId="0" fontId="17" fillId="3" borderId="16" xfId="0" applyFont="1" applyFill="1" applyBorder="1"/>
    <xf numFmtId="0" fontId="17" fillId="3" borderId="17" xfId="0" applyFont="1" applyFill="1" applyBorder="1"/>
    <xf numFmtId="0" fontId="17" fillId="3" borderId="18" xfId="0" applyFont="1" applyFill="1" applyBorder="1"/>
    <xf numFmtId="0" fontId="17" fillId="3" borderId="19" xfId="0" applyFont="1" applyFill="1" applyBorder="1"/>
    <xf numFmtId="0" fontId="17" fillId="3" borderId="20" xfId="0" applyFont="1" applyFill="1" applyBorder="1"/>
    <xf numFmtId="0" fontId="17" fillId="3" borderId="21" xfId="0" applyFont="1" applyFill="1" applyBorder="1"/>
    <xf numFmtId="0" fontId="23" fillId="3" borderId="1" xfId="0" applyFont="1" applyFill="1" applyBorder="1"/>
    <xf numFmtId="0" fontId="17" fillId="3" borderId="22" xfId="0" applyFont="1" applyFill="1" applyBorder="1"/>
    <xf numFmtId="0" fontId="23" fillId="3" borderId="2" xfId="0" applyFont="1" applyFill="1" applyBorder="1"/>
    <xf numFmtId="0" fontId="23" fillId="3" borderId="2" xfId="0" applyFont="1" applyFill="1" applyBorder="1" applyAlignment="1">
      <alignment vertical="center"/>
    </xf>
    <xf numFmtId="0" fontId="23" fillId="3" borderId="22" xfId="0" applyFont="1" applyFill="1" applyBorder="1" applyAlignment="1">
      <alignment vertical="center"/>
    </xf>
    <xf numFmtId="0" fontId="17" fillId="3" borderId="22" xfId="0" applyFont="1" applyFill="1" applyBorder="1" applyAlignment="1">
      <alignment vertical="center"/>
    </xf>
    <xf numFmtId="0" fontId="23" fillId="3" borderId="23" xfId="0" applyFont="1" applyFill="1" applyBorder="1" applyAlignment="1">
      <alignment vertical="center"/>
    </xf>
    <xf numFmtId="0" fontId="25" fillId="3" borderId="24" xfId="0" applyFont="1" applyFill="1" applyBorder="1" applyAlignment="1">
      <alignment horizontal="center" vertical="center"/>
    </xf>
    <xf numFmtId="0" fontId="26" fillId="3" borderId="13" xfId="0" applyFont="1" applyFill="1" applyBorder="1"/>
    <xf numFmtId="0" fontId="26" fillId="3" borderId="25" xfId="0" applyFont="1" applyFill="1" applyBorder="1"/>
    <xf numFmtId="0" fontId="17" fillId="3" borderId="2" xfId="0" applyFont="1" applyFill="1" applyBorder="1" applyAlignment="1">
      <alignment vertical="center"/>
    </xf>
    <xf numFmtId="0" fontId="23" fillId="3" borderId="26" xfId="0" applyFont="1" applyFill="1" applyBorder="1" applyAlignment="1">
      <alignment vertical="center"/>
    </xf>
    <xf numFmtId="0" fontId="17" fillId="3" borderId="27" xfId="0" applyFont="1" applyFill="1" applyBorder="1"/>
    <xf numFmtId="0" fontId="23" fillId="3" borderId="25" xfId="0" applyFont="1" applyFill="1" applyBorder="1"/>
    <xf numFmtId="0" fontId="17" fillId="3" borderId="28" xfId="0" applyFont="1" applyFill="1" applyBorder="1"/>
    <xf numFmtId="0" fontId="23" fillId="3" borderId="1" xfId="0" applyFont="1" applyFill="1" applyBorder="1" applyAlignment="1"/>
    <xf numFmtId="0" fontId="23" fillId="3" borderId="2" xfId="0" applyFont="1" applyFill="1" applyBorder="1" applyAlignment="1"/>
    <xf numFmtId="0" fontId="17" fillId="3" borderId="22" xfId="0" applyFont="1" applyFill="1" applyBorder="1" applyAlignment="1"/>
    <xf numFmtId="0" fontId="17" fillId="3" borderId="6" xfId="0" applyFont="1" applyFill="1" applyBorder="1" applyAlignment="1"/>
    <xf numFmtId="0" fontId="27" fillId="3" borderId="0" xfId="0" applyFont="1" applyFill="1" applyBorder="1"/>
    <xf numFmtId="0" fontId="17" fillId="3" borderId="29" xfId="0" applyFont="1" applyFill="1" applyBorder="1"/>
    <xf numFmtId="0" fontId="17" fillId="3" borderId="30" xfId="0" applyFont="1" applyFill="1" applyBorder="1"/>
    <xf numFmtId="0" fontId="17" fillId="3" borderId="31" xfId="0" applyFont="1" applyFill="1" applyBorder="1"/>
    <xf numFmtId="0" fontId="23" fillId="3" borderId="9" xfId="0" applyFont="1" applyFill="1" applyBorder="1"/>
    <xf numFmtId="0" fontId="17" fillId="3" borderId="32" xfId="0" applyFont="1" applyFill="1" applyBorder="1"/>
    <xf numFmtId="0" fontId="17" fillId="3" borderId="33" xfId="0" applyFont="1" applyFill="1" applyBorder="1"/>
    <xf numFmtId="0" fontId="23" fillId="3" borderId="0" xfId="0" applyFont="1" applyFill="1" applyAlignment="1"/>
    <xf numFmtId="164" fontId="19" fillId="3" borderId="30" xfId="0" applyNumberFormat="1" applyFont="1" applyFill="1" applyBorder="1" applyProtection="1">
      <protection hidden="1"/>
    </xf>
    <xf numFmtId="0" fontId="18" fillId="4" borderId="27" xfId="0" applyFont="1" applyFill="1" applyBorder="1" applyAlignment="1" applyProtection="1">
      <alignment horizontal="center" vertical="center"/>
      <protection locked="0"/>
    </xf>
    <xf numFmtId="0" fontId="18" fillId="4" borderId="27" xfId="0" applyFont="1" applyFill="1" applyBorder="1" applyAlignment="1" applyProtection="1">
      <alignment vertical="center"/>
      <protection locked="0"/>
    </xf>
    <xf numFmtId="0" fontId="4" fillId="0" borderId="0" xfId="0" applyFont="1" applyProtection="1">
      <protection locked="0" hidden="1"/>
    </xf>
    <xf numFmtId="0" fontId="28" fillId="0" borderId="0" xfId="0" applyFont="1" applyProtection="1">
      <protection locked="0" hidden="1"/>
    </xf>
    <xf numFmtId="0" fontId="5" fillId="0" borderId="0" xfId="0" applyFont="1" applyProtection="1">
      <protection locked="0" hidden="1"/>
    </xf>
    <xf numFmtId="0" fontId="2" fillId="0" borderId="0" xfId="0" applyFont="1" applyProtection="1">
      <protection locked="0" hidden="1"/>
    </xf>
    <xf numFmtId="0" fontId="23" fillId="3" borderId="0" xfId="0" applyFont="1" applyFill="1" applyAlignment="1">
      <alignment horizontal="center"/>
    </xf>
    <xf numFmtId="0" fontId="17" fillId="3" borderId="0" xfId="0" applyFont="1" applyFill="1" applyBorder="1" applyAlignment="1" applyProtection="1">
      <protection locked="0"/>
    </xf>
    <xf numFmtId="0" fontId="17" fillId="3" borderId="2" xfId="0" applyFont="1" applyFill="1" applyBorder="1" applyProtection="1"/>
    <xf numFmtId="0" fontId="17" fillId="3" borderId="2" xfId="0" applyFont="1" applyFill="1" applyBorder="1" applyAlignment="1" applyProtection="1"/>
    <xf numFmtId="0" fontId="17" fillId="3" borderId="2" xfId="0" applyFont="1" applyFill="1" applyBorder="1" applyProtection="1">
      <protection locked="0"/>
    </xf>
    <xf numFmtId="0" fontId="17" fillId="3" borderId="6" xfId="0" applyFont="1" applyFill="1" applyBorder="1" applyProtection="1">
      <protection locked="0"/>
    </xf>
    <xf numFmtId="0" fontId="18" fillId="0" borderId="0" xfId="0" applyFont="1" applyFill="1" applyAlignment="1" applyProtection="1">
      <protection locked="0"/>
    </xf>
    <xf numFmtId="0" fontId="27" fillId="3" borderId="0" xfId="0" applyFont="1" applyFill="1" applyAlignment="1"/>
    <xf numFmtId="0" fontId="27" fillId="3" borderId="8" xfId="0" applyFont="1" applyFill="1" applyBorder="1" applyAlignment="1"/>
    <xf numFmtId="0" fontId="17" fillId="3" borderId="1" xfId="0" applyFont="1" applyFill="1" applyBorder="1" applyProtection="1"/>
    <xf numFmtId="0" fontId="17" fillId="3" borderId="3" xfId="0" applyFont="1" applyFill="1" applyBorder="1" applyProtection="1"/>
    <xf numFmtId="0" fontId="17" fillId="3" borderId="0" xfId="0" applyFont="1" applyFill="1" applyProtection="1"/>
    <xf numFmtId="0" fontId="18" fillId="3" borderId="0" xfId="0" applyFont="1" applyFill="1" applyAlignment="1" applyProtection="1">
      <alignment horizontal="left"/>
    </xf>
    <xf numFmtId="0" fontId="17" fillId="3" borderId="4" xfId="0" applyFont="1" applyFill="1" applyBorder="1" applyProtection="1"/>
    <xf numFmtId="0" fontId="17" fillId="3" borderId="5" xfId="0" applyFont="1" applyFill="1" applyBorder="1" applyProtection="1"/>
    <xf numFmtId="0" fontId="18" fillId="4" borderId="20" xfId="0" applyFont="1" applyFill="1" applyBorder="1" applyAlignment="1" applyProtection="1">
      <alignment vertical="center"/>
      <protection locked="0"/>
    </xf>
    <xf numFmtId="0" fontId="18" fillId="4" borderId="21" xfId="0" applyFont="1" applyFill="1" applyBorder="1" applyAlignment="1" applyProtection="1">
      <alignment vertical="center"/>
      <protection locked="0"/>
    </xf>
    <xf numFmtId="0" fontId="17" fillId="3" borderId="15" xfId="0" applyFont="1" applyFill="1" applyBorder="1" applyAlignment="1">
      <alignment horizontal="center"/>
    </xf>
    <xf numFmtId="0" fontId="6" fillId="0" borderId="0" xfId="0" applyFont="1"/>
    <xf numFmtId="0" fontId="7" fillId="0" borderId="0" xfId="0" applyFont="1"/>
    <xf numFmtId="14" fontId="7" fillId="0" borderId="0" xfId="0" applyNumberFormat="1" applyFont="1"/>
    <xf numFmtId="20" fontId="7" fillId="0" borderId="0" xfId="0" applyNumberFormat="1" applyFont="1"/>
    <xf numFmtId="0" fontId="16" fillId="0" borderId="34" xfId="0" applyFont="1" applyFill="1" applyBorder="1" applyAlignment="1">
      <alignment horizontal="center" vertical="center"/>
    </xf>
    <xf numFmtId="0" fontId="16" fillId="0" borderId="34" xfId="0" applyFont="1" applyFill="1" applyBorder="1" applyAlignment="1">
      <alignment horizontal="center" vertical="center" wrapText="1"/>
    </xf>
    <xf numFmtId="0" fontId="16" fillId="0" borderId="34" xfId="0" applyFont="1" applyFill="1" applyBorder="1" applyAlignment="1" applyProtection="1">
      <alignment horizontal="center" vertical="center"/>
      <protection hidden="1"/>
    </xf>
    <xf numFmtId="0" fontId="29" fillId="0" borderId="0" xfId="0" applyFont="1" applyProtection="1">
      <protection locked="0" hidden="1"/>
    </xf>
    <xf numFmtId="0" fontId="18" fillId="4" borderId="20" xfId="0" applyFont="1" applyFill="1" applyBorder="1" applyAlignment="1" applyProtection="1">
      <protection locked="0"/>
    </xf>
    <xf numFmtId="0" fontId="18" fillId="4" borderId="21" xfId="0" applyFont="1" applyFill="1" applyBorder="1" applyAlignment="1" applyProtection="1">
      <protection locked="0"/>
    </xf>
    <xf numFmtId="8" fontId="30" fillId="0" borderId="0" xfId="0" applyNumberFormat="1" applyFont="1" applyProtection="1">
      <protection locked="0" hidden="1"/>
    </xf>
    <xf numFmtId="0" fontId="30" fillId="0" borderId="0" xfId="0" applyFont="1" applyProtection="1">
      <protection locked="0" hidden="1"/>
    </xf>
    <xf numFmtId="0" fontId="31" fillId="0" borderId="0" xfId="0" applyFont="1"/>
    <xf numFmtId="0" fontId="28" fillId="5" borderId="0" xfId="0" applyFont="1" applyFill="1"/>
    <xf numFmtId="165" fontId="28" fillId="5" borderId="0" xfId="0" applyNumberFormat="1" applyFont="1" applyFill="1"/>
    <xf numFmtId="15" fontId="32" fillId="6" borderId="35" xfId="0" applyNumberFormat="1" applyFont="1" applyFill="1" applyBorder="1" applyAlignment="1">
      <alignment horizontal="center" vertical="center"/>
    </xf>
    <xf numFmtId="0" fontId="12" fillId="2" borderId="34" xfId="0" applyFont="1" applyFill="1" applyBorder="1" applyAlignment="1">
      <alignment horizontal="center" vertical="center"/>
    </xf>
    <xf numFmtId="0" fontId="12" fillId="2" borderId="34" xfId="0" applyFont="1" applyFill="1" applyBorder="1" applyAlignment="1">
      <alignment horizontal="center" vertical="center" wrapText="1"/>
    </xf>
    <xf numFmtId="0" fontId="3" fillId="0" borderId="36" xfId="0" applyFont="1" applyBorder="1" applyAlignment="1" applyProtection="1">
      <alignment horizontal="center" vertical="center"/>
      <protection locked="0"/>
    </xf>
    <xf numFmtId="0" fontId="3" fillId="0" borderId="36" xfId="0" applyFont="1" applyBorder="1" applyAlignment="1" applyProtection="1">
      <alignment vertical="center" wrapText="1"/>
      <protection locked="0"/>
    </xf>
    <xf numFmtId="0" fontId="3" fillId="0" borderId="36" xfId="0" applyFont="1" applyBorder="1" applyAlignment="1" applyProtection="1">
      <alignment vertical="center"/>
      <protection locked="0"/>
    </xf>
    <xf numFmtId="49" fontId="3" fillId="0" borderId="36" xfId="0" applyNumberFormat="1" applyFont="1" applyBorder="1" applyAlignment="1" applyProtection="1">
      <alignment horizontal="center" vertical="center"/>
      <protection locked="0"/>
    </xf>
    <xf numFmtId="0" fontId="33" fillId="0" borderId="0" xfId="0" applyFont="1" applyAlignment="1">
      <alignment vertical="center"/>
    </xf>
    <xf numFmtId="0" fontId="15" fillId="0" borderId="0" xfId="1" applyAlignment="1" applyProtection="1">
      <alignment horizontal="center" vertical="center" wrapText="1"/>
    </xf>
    <xf numFmtId="0" fontId="12" fillId="2" borderId="15" xfId="0" applyFont="1" applyFill="1" applyBorder="1" applyAlignment="1">
      <alignment horizontal="center" vertical="center"/>
    </xf>
    <xf numFmtId="0" fontId="0" fillId="0" borderId="0" xfId="0" applyAlignment="1">
      <alignment vertical="center"/>
    </xf>
    <xf numFmtId="0" fontId="15" fillId="0" borderId="0" xfId="1" applyAlignment="1">
      <alignment vertical="center"/>
    </xf>
    <xf numFmtId="0" fontId="3" fillId="0" borderId="36" xfId="0" applyFont="1" applyBorder="1" applyAlignment="1" applyProtection="1">
      <alignment horizontal="left" vertical="center"/>
      <protection locked="0"/>
    </xf>
    <xf numFmtId="0" fontId="0" fillId="0" borderId="0" xfId="0" applyAlignment="1">
      <alignment horizontal="left" vertical="center"/>
    </xf>
    <xf numFmtId="0" fontId="3" fillId="0" borderId="0" xfId="0" applyFont="1" applyBorder="1" applyAlignment="1" applyProtection="1">
      <alignment vertical="center"/>
      <protection locked="0"/>
    </xf>
    <xf numFmtId="0" fontId="34" fillId="3" borderId="5" xfId="0" applyFont="1" applyFill="1" applyBorder="1" applyAlignment="1">
      <alignment vertical="top"/>
    </xf>
    <xf numFmtId="0" fontId="12" fillId="0" borderId="0" xfId="0" applyFont="1" applyBorder="1" applyAlignment="1" applyProtection="1">
      <alignment vertical="center"/>
      <protection hidden="1"/>
    </xf>
    <xf numFmtId="0" fontId="12" fillId="0" borderId="0" xfId="0" applyFont="1" applyBorder="1" applyAlignment="1" applyProtection="1">
      <alignment vertical="top"/>
      <protection hidden="1"/>
    </xf>
    <xf numFmtId="0" fontId="3" fillId="0" borderId="0" xfId="0" applyFont="1" applyBorder="1" applyAlignment="1" applyProtection="1">
      <alignment vertical="center" wrapText="1"/>
      <protection hidden="1"/>
    </xf>
    <xf numFmtId="0" fontId="18" fillId="3" borderId="0" xfId="0" applyFont="1" applyFill="1" applyAlignment="1" applyProtection="1">
      <alignment horizontal="left"/>
    </xf>
    <xf numFmtId="164" fontId="19" fillId="3" borderId="0" xfId="0" applyNumberFormat="1" applyFont="1" applyFill="1" applyBorder="1" applyProtection="1">
      <protection hidden="1"/>
    </xf>
    <xf numFmtId="164" fontId="35" fillId="3" borderId="0" xfId="0" applyNumberFormat="1" applyFont="1" applyFill="1" applyBorder="1" applyAlignment="1" applyProtection="1">
      <alignment horizontal="right"/>
      <protection hidden="1"/>
    </xf>
    <xf numFmtId="0" fontId="36" fillId="0" borderId="0" xfId="0" applyFont="1"/>
    <xf numFmtId="0" fontId="16" fillId="0" borderId="0" xfId="0" applyFont="1"/>
    <xf numFmtId="0" fontId="28" fillId="0" borderId="0" xfId="0" applyFont="1" applyAlignment="1" applyProtection="1">
      <alignment horizontal="center"/>
      <protection locked="0" hidden="1"/>
    </xf>
    <xf numFmtId="0" fontId="4" fillId="0" borderId="0" xfId="0" applyFont="1" applyFill="1" applyProtection="1">
      <protection locked="0" hidden="1"/>
    </xf>
    <xf numFmtId="0" fontId="28" fillId="0" borderId="0" xfId="0" applyFont="1" applyFill="1" applyProtection="1">
      <protection locked="0" hidden="1"/>
    </xf>
    <xf numFmtId="0" fontId="28" fillId="0" borderId="37" xfId="0" applyFont="1" applyBorder="1" applyAlignment="1" applyProtection="1">
      <alignment horizontal="center"/>
      <protection locked="0" hidden="1"/>
    </xf>
    <xf numFmtId="1" fontId="28" fillId="0" borderId="38" xfId="0" applyNumberFormat="1" applyFont="1" applyBorder="1" applyAlignment="1" applyProtection="1">
      <alignment horizontal="center"/>
      <protection locked="0" hidden="1"/>
    </xf>
    <xf numFmtId="0" fontId="27" fillId="7" borderId="39" xfId="0" applyFont="1" applyFill="1" applyBorder="1" applyProtection="1">
      <protection locked="0"/>
    </xf>
    <xf numFmtId="0" fontId="23" fillId="3" borderId="39" xfId="0" applyFont="1" applyFill="1" applyBorder="1"/>
    <xf numFmtId="0" fontId="28" fillId="0" borderId="40" xfId="0" applyFont="1" applyBorder="1" applyProtection="1">
      <protection locked="0" hidden="1"/>
    </xf>
    <xf numFmtId="0" fontId="14" fillId="3" borderId="0" xfId="0" applyFont="1" applyFill="1" applyBorder="1"/>
    <xf numFmtId="0" fontId="27" fillId="3" borderId="9" xfId="0" applyFont="1" applyFill="1" applyBorder="1"/>
    <xf numFmtId="0" fontId="27" fillId="3" borderId="0" xfId="0" applyFont="1" applyFill="1" applyBorder="1" applyAlignment="1">
      <alignment horizontal="left"/>
    </xf>
    <xf numFmtId="164" fontId="30" fillId="8" borderId="37" xfId="0" applyNumberFormat="1" applyFont="1" applyFill="1" applyBorder="1" applyProtection="1">
      <protection locked="0" hidden="1"/>
    </xf>
    <xf numFmtId="164" fontId="30" fillId="8" borderId="41" xfId="0" applyNumberFormat="1" applyFont="1" applyFill="1" applyBorder="1" applyProtection="1">
      <protection locked="0" hidden="1"/>
    </xf>
    <xf numFmtId="164" fontId="30" fillId="8" borderId="38" xfId="0" applyNumberFormat="1" applyFont="1" applyFill="1" applyBorder="1" applyProtection="1">
      <protection locked="0" hidden="1"/>
    </xf>
    <xf numFmtId="164" fontId="30" fillId="9" borderId="37" xfId="0" applyNumberFormat="1" applyFont="1" applyFill="1" applyBorder="1" applyProtection="1">
      <protection locked="0" hidden="1"/>
    </xf>
    <xf numFmtId="164" fontId="30" fillId="9" borderId="41" xfId="0" applyNumberFormat="1" applyFont="1" applyFill="1" applyBorder="1" applyProtection="1">
      <protection locked="0" hidden="1"/>
    </xf>
    <xf numFmtId="164" fontId="30" fillId="9" borderId="38" xfId="0" applyNumberFormat="1" applyFont="1" applyFill="1" applyBorder="1" applyProtection="1">
      <protection locked="0" hidden="1"/>
    </xf>
    <xf numFmtId="164" fontId="30" fillId="10" borderId="37" xfId="0" applyNumberFormat="1" applyFont="1" applyFill="1" applyBorder="1" applyProtection="1">
      <protection locked="0" hidden="1"/>
    </xf>
    <xf numFmtId="164" fontId="30" fillId="10" borderId="41" xfId="0" applyNumberFormat="1" applyFont="1" applyFill="1" applyBorder="1" applyProtection="1">
      <protection locked="0" hidden="1"/>
    </xf>
    <xf numFmtId="164" fontId="30" fillId="10" borderId="38" xfId="0" applyNumberFormat="1" applyFont="1" applyFill="1" applyBorder="1" applyProtection="1">
      <protection locked="0" hidden="1"/>
    </xf>
    <xf numFmtId="164" fontId="30" fillId="6" borderId="37" xfId="0" applyNumberFormat="1" applyFont="1" applyFill="1" applyBorder="1" applyProtection="1">
      <protection locked="0" hidden="1"/>
    </xf>
    <xf numFmtId="164" fontId="30" fillId="6" borderId="41" xfId="0" applyNumberFormat="1" applyFont="1" applyFill="1" applyBorder="1" applyProtection="1">
      <protection locked="0" hidden="1"/>
    </xf>
    <xf numFmtId="164" fontId="30" fillId="6" borderId="38" xfId="0" applyNumberFormat="1" applyFont="1" applyFill="1" applyBorder="1" applyProtection="1">
      <protection locked="0" hidden="1"/>
    </xf>
    <xf numFmtId="0" fontId="20" fillId="3" borderId="5" xfId="0" applyFont="1" applyFill="1" applyBorder="1" applyAlignment="1">
      <alignment horizontal="right"/>
    </xf>
    <xf numFmtId="0" fontId="28" fillId="11" borderId="0" xfId="0" applyFont="1" applyFill="1" applyProtection="1">
      <protection locked="0" hidden="1"/>
    </xf>
    <xf numFmtId="0" fontId="23" fillId="3" borderId="10" xfId="0" applyFont="1" applyFill="1" applyBorder="1"/>
    <xf numFmtId="0" fontId="23" fillId="3" borderId="12" xfId="0" applyFont="1" applyFill="1" applyBorder="1"/>
    <xf numFmtId="0" fontId="37" fillId="4" borderId="27" xfId="0" applyNumberFormat="1" applyFont="1" applyFill="1" applyBorder="1" applyAlignment="1" applyProtection="1">
      <alignment horizontal="center" vertical="center"/>
      <protection hidden="1"/>
    </xf>
    <xf numFmtId="0" fontId="21" fillId="3" borderId="0" xfId="0" applyFont="1" applyFill="1" applyBorder="1" applyAlignment="1">
      <alignment vertical="center"/>
    </xf>
    <xf numFmtId="0" fontId="21" fillId="3" borderId="7" xfId="0" applyFont="1" applyFill="1" applyBorder="1" applyAlignment="1">
      <alignment vertical="center"/>
    </xf>
    <xf numFmtId="15" fontId="0" fillId="0" borderId="0" xfId="0" applyNumberFormat="1" applyAlignment="1">
      <alignment vertical="center"/>
    </xf>
    <xf numFmtId="14" fontId="0" fillId="0" borderId="0" xfId="0" applyNumberFormat="1" applyAlignment="1">
      <alignment vertical="center"/>
    </xf>
    <xf numFmtId="0" fontId="23" fillId="3" borderId="23" xfId="0" applyFont="1" applyFill="1" applyBorder="1"/>
    <xf numFmtId="0" fontId="44" fillId="3" borderId="50" xfId="0" applyFont="1" applyFill="1" applyBorder="1"/>
    <xf numFmtId="0" fontId="3" fillId="0" borderId="0" xfId="0" applyFont="1" applyBorder="1" applyAlignment="1" applyProtection="1">
      <alignment vertical="top" wrapText="1"/>
      <protection hidden="1"/>
    </xf>
    <xf numFmtId="0" fontId="13" fillId="0" borderId="0" xfId="0" applyFont="1" applyBorder="1" applyAlignment="1" applyProtection="1">
      <alignment vertical="top" wrapText="1"/>
      <protection hidden="1"/>
    </xf>
    <xf numFmtId="0" fontId="17" fillId="3" borderId="0" xfId="0" applyFont="1" applyFill="1" applyAlignment="1">
      <alignment horizontal="center"/>
    </xf>
    <xf numFmtId="0" fontId="18" fillId="3" borderId="0" xfId="0" applyFont="1" applyFill="1" applyAlignment="1" applyProtection="1">
      <alignment horizontal="left"/>
    </xf>
    <xf numFmtId="0" fontId="18" fillId="12" borderId="0" xfId="0" applyFont="1" applyFill="1" applyAlignment="1">
      <alignment horizontal="center"/>
    </xf>
    <xf numFmtId="0" fontId="18" fillId="4" borderId="28" xfId="0" applyFont="1" applyFill="1" applyBorder="1" applyAlignment="1" applyProtection="1">
      <alignment horizontal="center" vertical="center"/>
      <protection locked="0"/>
    </xf>
    <xf numFmtId="0" fontId="18" fillId="4" borderId="42" xfId="0" applyFont="1" applyFill="1" applyBorder="1" applyAlignment="1" applyProtection="1">
      <alignment horizontal="center" vertical="center"/>
      <protection locked="0"/>
    </xf>
    <xf numFmtId="0" fontId="18" fillId="4" borderId="20" xfId="0" applyFont="1" applyFill="1" applyBorder="1" applyAlignment="1" applyProtection="1">
      <alignment horizontal="center" vertical="center"/>
      <protection locked="0"/>
    </xf>
    <xf numFmtId="0" fontId="18" fillId="4" borderId="21" xfId="0" applyFont="1" applyFill="1" applyBorder="1" applyAlignment="1" applyProtection="1">
      <alignment horizontal="center" vertical="center"/>
      <protection locked="0"/>
    </xf>
    <xf numFmtId="0" fontId="18" fillId="4" borderId="33"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18" fillId="4" borderId="32" xfId="0" applyFont="1" applyFill="1" applyBorder="1" applyAlignment="1" applyProtection="1">
      <alignment horizontal="center" vertical="center"/>
      <protection locked="0"/>
    </xf>
    <xf numFmtId="0" fontId="42" fillId="3" borderId="23" xfId="0" applyFont="1" applyFill="1" applyBorder="1" applyAlignment="1">
      <alignment horizontal="center"/>
    </xf>
    <xf numFmtId="0" fontId="42" fillId="3" borderId="2" xfId="0" applyFont="1" applyFill="1" applyBorder="1" applyAlignment="1">
      <alignment horizontal="center"/>
    </xf>
    <xf numFmtId="0" fontId="42" fillId="3" borderId="6" xfId="0" applyFont="1" applyFill="1" applyBorder="1" applyAlignment="1">
      <alignment horizontal="center"/>
    </xf>
    <xf numFmtId="0" fontId="17" fillId="3" borderId="0" xfId="0" applyFont="1" applyFill="1" applyAlignment="1">
      <alignment horizontal="left"/>
    </xf>
    <xf numFmtId="0" fontId="18" fillId="3" borderId="1" xfId="0" applyFont="1" applyFill="1" applyBorder="1" applyAlignment="1">
      <alignment horizontal="center" vertical="center" textRotation="90"/>
    </xf>
    <xf numFmtId="0" fontId="18" fillId="3" borderId="2" xfId="0" applyFont="1" applyFill="1" applyBorder="1" applyAlignment="1">
      <alignment horizontal="center" vertical="center" textRotation="90"/>
    </xf>
    <xf numFmtId="0" fontId="18" fillId="3" borderId="6" xfId="0" applyFont="1" applyFill="1" applyBorder="1" applyAlignment="1">
      <alignment horizontal="center" vertical="center" textRotation="90"/>
    </xf>
    <xf numFmtId="0" fontId="18" fillId="3" borderId="3" xfId="0" applyFont="1" applyFill="1" applyBorder="1" applyAlignment="1">
      <alignment horizontal="center" vertical="center" textRotation="90"/>
    </xf>
    <xf numFmtId="0" fontId="18" fillId="3" borderId="0" xfId="0" applyFont="1" applyFill="1" applyBorder="1" applyAlignment="1">
      <alignment horizontal="center" vertical="center" textRotation="90"/>
    </xf>
    <xf numFmtId="0" fontId="18" fillId="3" borderId="7" xfId="0" applyFont="1" applyFill="1" applyBorder="1" applyAlignment="1">
      <alignment horizontal="center" vertical="center" textRotation="90"/>
    </xf>
    <xf numFmtId="0" fontId="18" fillId="3" borderId="4" xfId="0" applyFont="1" applyFill="1" applyBorder="1" applyAlignment="1">
      <alignment horizontal="center" vertical="center" textRotation="90"/>
    </xf>
    <xf numFmtId="0" fontId="18" fillId="3" borderId="5" xfId="0" applyFont="1" applyFill="1" applyBorder="1" applyAlignment="1">
      <alignment horizontal="center" vertical="center" textRotation="90"/>
    </xf>
    <xf numFmtId="0" fontId="18" fillId="3" borderId="8" xfId="0" applyFont="1" applyFill="1" applyBorder="1" applyAlignment="1">
      <alignment horizontal="center" vertical="center" textRotation="90"/>
    </xf>
    <xf numFmtId="0" fontId="18" fillId="4" borderId="4" xfId="0" applyFont="1" applyFill="1" applyBorder="1" applyAlignment="1" applyProtection="1">
      <alignment horizontal="center" vertical="center"/>
      <protection locked="0"/>
    </xf>
    <xf numFmtId="0" fontId="18" fillId="4" borderId="31" xfId="0" applyFont="1" applyFill="1" applyBorder="1" applyAlignment="1" applyProtection="1">
      <alignment horizontal="center" vertical="center"/>
      <protection locked="0"/>
    </xf>
    <xf numFmtId="1" fontId="18" fillId="4" borderId="20" xfId="0" applyNumberFormat="1" applyFont="1" applyFill="1" applyBorder="1" applyAlignment="1" applyProtection="1">
      <alignment horizontal="center" vertical="center"/>
      <protection locked="0"/>
    </xf>
    <xf numFmtId="1" fontId="18" fillId="4" borderId="42" xfId="0" applyNumberFormat="1" applyFont="1" applyFill="1" applyBorder="1" applyAlignment="1" applyProtection="1">
      <alignment horizontal="center" vertical="center"/>
      <protection locked="0"/>
    </xf>
    <xf numFmtId="0" fontId="18" fillId="4" borderId="20" xfId="0" applyFont="1" applyFill="1" applyBorder="1" applyAlignment="1" applyProtection="1">
      <alignment horizontal="center"/>
      <protection locked="0"/>
    </xf>
    <xf numFmtId="0" fontId="18" fillId="4" borderId="42" xfId="0" applyFont="1" applyFill="1" applyBorder="1" applyAlignment="1" applyProtection="1">
      <alignment horizontal="center"/>
      <protection locked="0"/>
    </xf>
    <xf numFmtId="0" fontId="18" fillId="4" borderId="28" xfId="0" applyFont="1" applyFill="1" applyBorder="1" applyAlignment="1" applyProtection="1">
      <alignment horizontal="center"/>
      <protection locked="0"/>
    </xf>
    <xf numFmtId="0" fontId="39" fillId="13" borderId="0" xfId="0" applyFont="1" applyFill="1" applyAlignment="1">
      <alignment horizontal="center" vertical="center"/>
    </xf>
    <xf numFmtId="0" fontId="15" fillId="4" borderId="33" xfId="1" applyFill="1" applyBorder="1" applyAlignment="1" applyProtection="1">
      <alignment horizontal="center"/>
      <protection locked="0"/>
    </xf>
    <xf numFmtId="0" fontId="18" fillId="4" borderId="5" xfId="0" applyFont="1" applyFill="1" applyBorder="1" applyAlignment="1" applyProtection="1">
      <alignment horizontal="center"/>
      <protection locked="0"/>
    </xf>
    <xf numFmtId="0" fontId="18" fillId="4" borderId="8" xfId="0" applyFont="1" applyFill="1" applyBorder="1" applyAlignment="1" applyProtection="1">
      <alignment horizontal="center"/>
      <protection locked="0"/>
    </xf>
    <xf numFmtId="0" fontId="37" fillId="4" borderId="20" xfId="0" applyNumberFormat="1" applyFont="1" applyFill="1" applyBorder="1" applyAlignment="1" applyProtection="1">
      <alignment horizontal="center" vertical="center"/>
      <protection hidden="1"/>
    </xf>
    <xf numFmtId="0" fontId="37" fillId="4" borderId="21" xfId="0" applyNumberFormat="1" applyFont="1" applyFill="1" applyBorder="1" applyAlignment="1" applyProtection="1">
      <alignment horizontal="center" vertical="center"/>
      <protection hidden="1"/>
    </xf>
    <xf numFmtId="0" fontId="9" fillId="4" borderId="20" xfId="0" applyFont="1" applyFill="1" applyBorder="1" applyAlignment="1" applyProtection="1">
      <alignment horizontal="center"/>
      <protection locked="0"/>
    </xf>
    <xf numFmtId="0" fontId="9" fillId="4" borderId="42" xfId="0" applyFont="1" applyFill="1" applyBorder="1" applyAlignment="1" applyProtection="1">
      <alignment horizontal="center"/>
      <protection locked="0"/>
    </xf>
    <xf numFmtId="0" fontId="40" fillId="13" borderId="5" xfId="0" applyFont="1" applyFill="1" applyBorder="1" applyAlignment="1">
      <alignment horizontal="center" vertical="center"/>
    </xf>
    <xf numFmtId="0" fontId="32" fillId="6" borderId="35" xfId="0" applyFont="1" applyFill="1" applyBorder="1" applyAlignment="1">
      <alignment horizontal="center" vertical="center"/>
    </xf>
    <xf numFmtId="0" fontId="32" fillId="6" borderId="45" xfId="0" applyFont="1" applyFill="1" applyBorder="1" applyAlignment="1">
      <alignment horizontal="center" vertical="center"/>
    </xf>
    <xf numFmtId="0" fontId="32" fillId="6" borderId="46" xfId="0" applyFont="1" applyFill="1" applyBorder="1" applyAlignment="1">
      <alignment horizontal="center" vertical="center"/>
    </xf>
    <xf numFmtId="0" fontId="41" fillId="3" borderId="25" xfId="0" applyFont="1" applyFill="1" applyBorder="1" applyAlignment="1">
      <alignment horizontal="center" vertical="center"/>
    </xf>
    <xf numFmtId="0" fontId="41" fillId="3" borderId="11"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7" xfId="0" applyFont="1" applyFill="1" applyBorder="1" applyAlignment="1">
      <alignment horizontal="center" vertical="center"/>
    </xf>
    <xf numFmtId="0" fontId="41" fillId="3" borderId="4" xfId="0" applyFont="1" applyFill="1" applyBorder="1" applyAlignment="1">
      <alignment horizontal="center" vertical="center"/>
    </xf>
    <xf numFmtId="0" fontId="41" fillId="3" borderId="8" xfId="0" applyFont="1" applyFill="1" applyBorder="1" applyAlignment="1">
      <alignment horizontal="center" vertical="center"/>
    </xf>
    <xf numFmtId="0" fontId="17" fillId="3" borderId="43" xfId="0" applyFont="1" applyFill="1" applyBorder="1" applyAlignment="1">
      <alignment horizontal="center"/>
    </xf>
    <xf numFmtId="0" fontId="17" fillId="3" borderId="47" xfId="0" applyFont="1" applyFill="1" applyBorder="1" applyAlignment="1">
      <alignment horizontal="center"/>
    </xf>
    <xf numFmtId="15" fontId="21" fillId="6" borderId="35" xfId="0" applyNumberFormat="1" applyFont="1" applyFill="1" applyBorder="1" applyAlignment="1">
      <alignment horizontal="center" vertical="center"/>
    </xf>
    <xf numFmtId="0" fontId="21" fillId="6" borderId="46" xfId="0" applyFont="1" applyFill="1" applyBorder="1" applyAlignment="1">
      <alignment horizontal="center" vertical="center"/>
    </xf>
    <xf numFmtId="15" fontId="21" fillId="14" borderId="48" xfId="0" applyNumberFormat="1" applyFont="1" applyFill="1" applyBorder="1" applyAlignment="1">
      <alignment horizontal="center" vertical="center"/>
    </xf>
    <xf numFmtId="0" fontId="21" fillId="14" borderId="49" xfId="0" applyFont="1" applyFill="1" applyBorder="1" applyAlignment="1">
      <alignment horizontal="center" vertical="center"/>
    </xf>
    <xf numFmtId="0" fontId="20" fillId="3" borderId="29" xfId="0" applyFont="1" applyFill="1" applyBorder="1" applyAlignment="1">
      <alignment horizontal="right" vertical="center"/>
    </xf>
    <xf numFmtId="0" fontId="20" fillId="3" borderId="9" xfId="0" applyFont="1" applyFill="1" applyBorder="1" applyAlignment="1">
      <alignment horizontal="right" vertical="center"/>
    </xf>
    <xf numFmtId="0" fontId="27" fillId="3" borderId="1"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8" xfId="0" applyFont="1" applyFill="1" applyBorder="1" applyAlignment="1">
      <alignment horizontal="center" vertical="center"/>
    </xf>
    <xf numFmtId="0" fontId="19" fillId="3" borderId="13"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8" xfId="0" applyFont="1" applyFill="1" applyBorder="1" applyAlignment="1">
      <alignment horizontal="center" vertical="center" wrapText="1"/>
    </xf>
    <xf numFmtId="1" fontId="18" fillId="4" borderId="20" xfId="0" applyNumberFormat="1" applyFont="1" applyFill="1" applyBorder="1" applyAlignment="1" applyProtection="1">
      <alignment horizontal="center" vertical="center"/>
      <protection hidden="1"/>
    </xf>
    <xf numFmtId="1" fontId="18" fillId="4" borderId="21" xfId="0" applyNumberFormat="1" applyFont="1" applyFill="1" applyBorder="1" applyAlignment="1" applyProtection="1">
      <alignment horizontal="center" vertical="center"/>
      <protection hidden="1"/>
    </xf>
    <xf numFmtId="0" fontId="23" fillId="3" borderId="13" xfId="0" applyFont="1" applyFill="1" applyBorder="1" applyAlignment="1">
      <alignment horizontal="left"/>
    </xf>
    <xf numFmtId="0" fontId="23" fillId="3" borderId="14" xfId="0" applyFont="1" applyFill="1" applyBorder="1" applyAlignment="1">
      <alignment horizontal="left"/>
    </xf>
    <xf numFmtId="0" fontId="23" fillId="3" borderId="10" xfId="0" applyFont="1" applyFill="1" applyBorder="1" applyAlignment="1">
      <alignment horizontal="left"/>
    </xf>
    <xf numFmtId="0" fontId="15" fillId="4" borderId="33" xfId="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protection locked="0"/>
    </xf>
    <xf numFmtId="0" fontId="18" fillId="4" borderId="32" xfId="0" applyFont="1" applyFill="1" applyBorder="1" applyAlignment="1" applyProtection="1">
      <alignment horizontal="center"/>
      <protection locked="0"/>
    </xf>
    <xf numFmtId="0" fontId="18" fillId="4" borderId="33" xfId="0" applyFont="1" applyFill="1" applyBorder="1" applyAlignment="1" applyProtection="1">
      <alignment horizontal="center"/>
      <protection locked="0"/>
    </xf>
    <xf numFmtId="0" fontId="20" fillId="3" borderId="0" xfId="0" applyFont="1" applyFill="1" applyBorder="1" applyAlignment="1">
      <alignment horizontal="center" vertical="top"/>
    </xf>
    <xf numFmtId="0" fontId="17" fillId="0" borderId="20" xfId="0" applyFont="1" applyFill="1" applyBorder="1" applyAlignment="1">
      <alignment horizontal="center"/>
    </xf>
    <xf numFmtId="0" fontId="17" fillId="0" borderId="42" xfId="0" applyFont="1" applyFill="1" applyBorder="1" applyAlignment="1">
      <alignment horizontal="center"/>
    </xf>
    <xf numFmtId="0" fontId="23" fillId="3" borderId="29" xfId="0" applyFont="1" applyFill="1" applyBorder="1" applyAlignment="1">
      <alignment horizontal="center"/>
    </xf>
    <xf numFmtId="0" fontId="23" fillId="3" borderId="0" xfId="0" applyFont="1" applyFill="1" applyBorder="1" applyAlignment="1">
      <alignment horizontal="center"/>
    </xf>
    <xf numFmtId="0" fontId="17" fillId="3" borderId="0" xfId="0" applyFont="1" applyFill="1" applyBorder="1" applyAlignment="1" applyProtection="1">
      <alignment horizontal="center"/>
      <protection locked="0"/>
    </xf>
    <xf numFmtId="0" fontId="17" fillId="3" borderId="7" xfId="0" applyFont="1" applyFill="1" applyBorder="1" applyAlignment="1" applyProtection="1">
      <alignment horizontal="center"/>
      <protection locked="0"/>
    </xf>
    <xf numFmtId="0" fontId="17" fillId="3" borderId="5" xfId="0" applyFont="1" applyFill="1" applyBorder="1" applyAlignment="1" applyProtection="1">
      <alignment horizontal="center"/>
      <protection locked="0"/>
    </xf>
    <xf numFmtId="0" fontId="17" fillId="3" borderId="8" xfId="0" applyFont="1" applyFill="1" applyBorder="1" applyAlignment="1" applyProtection="1">
      <alignment horizontal="center"/>
      <protection locked="0"/>
    </xf>
    <xf numFmtId="0" fontId="23" fillId="3" borderId="0" xfId="0" applyFont="1" applyFill="1" applyBorder="1" applyAlignment="1">
      <alignment horizontal="right"/>
    </xf>
    <xf numFmtId="0" fontId="18" fillId="3" borderId="4" xfId="0" applyFont="1" applyFill="1" applyBorder="1" applyAlignment="1" applyProtection="1">
      <alignment horizontal="center" vertical="center"/>
      <protection hidden="1"/>
    </xf>
    <xf numFmtId="0" fontId="18" fillId="3" borderId="5" xfId="0" applyFont="1" applyFill="1" applyBorder="1" applyAlignment="1" applyProtection="1">
      <alignment horizontal="center" vertical="center"/>
      <protection hidden="1"/>
    </xf>
    <xf numFmtId="0" fontId="18" fillId="3" borderId="32" xfId="0" applyFont="1" applyFill="1" applyBorder="1" applyAlignment="1" applyProtection="1">
      <alignment horizontal="center" vertical="center"/>
      <protection hidden="1"/>
    </xf>
    <xf numFmtId="0" fontId="18" fillId="12" borderId="0" xfId="0" applyFont="1" applyFill="1" applyAlignment="1" applyProtection="1">
      <alignment horizontal="left"/>
      <protection locked="0"/>
    </xf>
    <xf numFmtId="0" fontId="18" fillId="12" borderId="5" xfId="0" applyFont="1" applyFill="1" applyBorder="1" applyAlignment="1" applyProtection="1">
      <alignment horizontal="left"/>
      <protection locked="0"/>
    </xf>
    <xf numFmtId="0" fontId="13" fillId="0" borderId="2" xfId="0" applyFont="1" applyBorder="1" applyAlignment="1" applyProtection="1">
      <alignment horizontal="left" vertical="top" wrapText="1"/>
      <protection hidden="1"/>
    </xf>
    <xf numFmtId="0" fontId="13" fillId="0" borderId="0" xfId="0" applyFont="1" applyBorder="1" applyAlignment="1" applyProtection="1">
      <alignment horizontal="left" vertical="top" wrapText="1"/>
      <protection hidden="1"/>
    </xf>
    <xf numFmtId="0" fontId="19" fillId="3" borderId="30" xfId="0" applyFont="1" applyFill="1" applyBorder="1" applyAlignment="1">
      <alignment horizontal="right"/>
    </xf>
    <xf numFmtId="0" fontId="45" fillId="0" borderId="0" xfId="0" applyFont="1" applyBorder="1" applyAlignment="1" applyProtection="1">
      <alignment horizontal="left" vertical="top" wrapText="1"/>
      <protection hidden="1"/>
    </xf>
    <xf numFmtId="0" fontId="27" fillId="7" borderId="39" xfId="0" applyFont="1" applyFill="1" applyBorder="1" applyAlignment="1" applyProtection="1">
      <alignment horizontal="center"/>
      <protection locked="0"/>
    </xf>
    <xf numFmtId="0" fontId="21" fillId="3" borderId="0" xfId="0" applyFont="1" applyFill="1" applyBorder="1" applyAlignment="1">
      <alignment horizontal="left" vertical="center"/>
    </xf>
    <xf numFmtId="0" fontId="21" fillId="3" borderId="7" xfId="0" applyFont="1" applyFill="1" applyBorder="1" applyAlignment="1">
      <alignment horizontal="left" vertical="center"/>
    </xf>
    <xf numFmtId="0" fontId="21" fillId="3" borderId="0" xfId="0" applyFont="1" applyFill="1" applyBorder="1" applyAlignment="1">
      <alignment vertical="center"/>
    </xf>
    <xf numFmtId="0" fontId="21" fillId="3" borderId="7" xfId="0" applyFont="1" applyFill="1" applyBorder="1" applyAlignment="1">
      <alignment vertical="center"/>
    </xf>
    <xf numFmtId="0" fontId="21" fillId="3" borderId="33" xfId="0" applyFont="1" applyFill="1" applyBorder="1" applyAlignment="1" applyProtection="1">
      <alignment horizontal="center" vertical="center"/>
      <protection hidden="1"/>
    </xf>
    <xf numFmtId="0" fontId="21" fillId="3" borderId="5" xfId="0" applyFont="1" applyFill="1" applyBorder="1" applyAlignment="1" applyProtection="1">
      <alignment horizontal="center" vertical="center"/>
      <protection hidden="1"/>
    </xf>
    <xf numFmtId="0" fontId="21" fillId="3" borderId="8" xfId="0" applyFont="1" applyFill="1" applyBorder="1" applyAlignment="1" applyProtection="1">
      <alignment horizontal="center" vertical="center"/>
      <protection hidden="1"/>
    </xf>
    <xf numFmtId="0" fontId="19" fillId="3" borderId="13" xfId="0" applyFont="1" applyFill="1" applyBorder="1" applyAlignment="1">
      <alignment horizontal="center"/>
    </xf>
    <xf numFmtId="0" fontId="19" fillId="3" borderId="10" xfId="0" applyFont="1" applyFill="1" applyBorder="1" applyAlignment="1">
      <alignment horizontal="center"/>
    </xf>
    <xf numFmtId="0" fontId="19" fillId="3" borderId="11" xfId="0" applyFont="1" applyFill="1" applyBorder="1" applyAlignment="1">
      <alignment horizontal="center"/>
    </xf>
    <xf numFmtId="0" fontId="23" fillId="3" borderId="0" xfId="0" applyFont="1" applyFill="1" applyBorder="1" applyAlignment="1">
      <alignment horizontal="left"/>
    </xf>
    <xf numFmtId="0" fontId="23" fillId="3" borderId="7" xfId="0" applyFont="1" applyFill="1" applyBorder="1" applyAlignment="1">
      <alignment horizontal="left"/>
    </xf>
    <xf numFmtId="0" fontId="23" fillId="3" borderId="0" xfId="0" applyFont="1" applyFill="1" applyBorder="1" applyAlignment="1">
      <alignment horizontal="left" vertical="top"/>
    </xf>
    <xf numFmtId="0" fontId="17" fillId="3" borderId="0" xfId="0" applyFont="1" applyFill="1" applyBorder="1" applyAlignment="1">
      <alignment horizontal="left" vertical="top"/>
    </xf>
    <xf numFmtId="0" fontId="17" fillId="3" borderId="7" xfId="0" applyFont="1" applyFill="1" applyBorder="1" applyAlignment="1">
      <alignment horizontal="left" vertical="top"/>
    </xf>
    <xf numFmtId="0" fontId="23" fillId="7" borderId="39" xfId="0" applyFont="1" applyFill="1" applyBorder="1" applyAlignment="1" applyProtection="1">
      <alignment horizontal="center"/>
      <protection locked="0"/>
    </xf>
    <xf numFmtId="0" fontId="38" fillId="3" borderId="1" xfId="0" applyFont="1" applyFill="1" applyBorder="1" applyAlignment="1">
      <alignment horizontal="center"/>
    </xf>
    <xf numFmtId="0" fontId="38" fillId="3" borderId="2" xfId="0" applyFont="1" applyFill="1" applyBorder="1" applyAlignment="1">
      <alignment horizontal="center"/>
    </xf>
    <xf numFmtId="0" fontId="38" fillId="3" borderId="22" xfId="0" applyFont="1" applyFill="1" applyBorder="1" applyAlignment="1">
      <alignment horizontal="center"/>
    </xf>
    <xf numFmtId="0" fontId="27" fillId="3" borderId="25" xfId="0" applyFont="1" applyFill="1" applyBorder="1" applyAlignment="1">
      <alignment horizontal="center"/>
    </xf>
    <xf numFmtId="0" fontId="27" fillId="3" borderId="10" xfId="0" applyFont="1" applyFill="1" applyBorder="1" applyAlignment="1">
      <alignment horizontal="center"/>
    </xf>
    <xf numFmtId="0" fontId="27" fillId="3" borderId="14" xfId="0" applyFont="1" applyFill="1" applyBorder="1" applyAlignment="1">
      <alignment horizontal="center"/>
    </xf>
    <xf numFmtId="0" fontId="17" fillId="3" borderId="44" xfId="0" applyFont="1" applyFill="1" applyBorder="1" applyAlignment="1">
      <alignment horizontal="center"/>
    </xf>
    <xf numFmtId="0" fontId="40" fillId="13" borderId="0" xfId="0" applyFont="1" applyFill="1" applyAlignment="1">
      <alignment horizontal="center" vertical="center"/>
    </xf>
    <xf numFmtId="0" fontId="27" fillId="3" borderId="17" xfId="0" applyFont="1" applyFill="1" applyBorder="1" applyAlignment="1">
      <alignment horizontal="center" vertical="center"/>
    </xf>
    <xf numFmtId="0" fontId="27" fillId="3" borderId="19"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21" fmlaLink="datos!$D$1" fmlaRange="datos!$A$1:$A$8" noThreeD="1" sel="1" val="0"/>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Drop" dropLines="5" dropStyle="combo" dx="21" fmlaLink="datos!$D$2" fmlaRange="datos!$C$1:$C$4" noThreeD="1" sel="1" val="0"/>
</file>

<file path=xl/ctrlProps/ctrlProp3.xml><?xml version="1.0" encoding="utf-8"?>
<formControlPr xmlns="http://schemas.microsoft.com/office/spreadsheetml/2009/9/main" objectType="Radio" checked="Checked" firstButton="1" fmlaLink="datos!$G$1" lockText="1" noThreeD="1"/>
</file>

<file path=xl/ctrlProps/ctrlProp4.xml><?xml version="1.0" encoding="utf-8"?>
<formControlPr xmlns="http://schemas.microsoft.com/office/spreadsheetml/2009/9/main" objectType="CheckBox" fmlaLink="datos!$I$1" lockText="1" noThreeD="1"/>
</file>

<file path=xl/ctrlProps/ctrlProp5.xml><?xml version="1.0" encoding="utf-8"?>
<formControlPr xmlns="http://schemas.microsoft.com/office/spreadsheetml/2009/9/main" objectType="CheckBox" fmlaLink="datos!$H$1" lockText="1" noThreeD="1"/>
</file>

<file path=xl/ctrlProps/ctrlProp6.xml><?xml version="1.0" encoding="utf-8"?>
<formControlPr xmlns="http://schemas.microsoft.com/office/spreadsheetml/2009/9/main" objectType="Drop" dropLines="3" dropStyle="combo" dx="21" fmlaLink="datos!$I$19" fmlaRange="datos!$I$9:$I$11" noThreeD="1" sel="1" val="0"/>
</file>

<file path=xl/ctrlProps/ctrlProp7.xml><?xml version="1.0" encoding="utf-8"?>
<formControlPr xmlns="http://schemas.microsoft.com/office/spreadsheetml/2009/9/main" objectType="Drop" dropStyle="combo" dx="21" fmlaLink="datos!$L$12" fmlaRange="datos!$L$9:$L$11" noThreeD="1" sel="1" val="0"/>
</file>

<file path=xl/ctrlProps/ctrlProp8.xml><?xml version="1.0" encoding="utf-8"?>
<formControlPr xmlns="http://schemas.microsoft.com/office/spreadsheetml/2009/9/main" objectType="Drop" dropLines="10" dropStyle="combo" dx="21" fmlaLink="ORGANIZADORES!$B$13" fmlaRange="ORGANIZADORES!$B$3:$B$10" noThreeD="1" sel="1" val="0"/>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58</xdr:row>
          <xdr:rowOff>9525</xdr:rowOff>
        </xdr:from>
        <xdr:to>
          <xdr:col>10</xdr:col>
          <xdr:colOff>857250</xdr:colOff>
          <xdr:row>58</xdr:row>
          <xdr:rowOff>238125</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58</xdr:row>
          <xdr:rowOff>9525</xdr:rowOff>
        </xdr:from>
        <xdr:to>
          <xdr:col>14</xdr:col>
          <xdr:colOff>495300</xdr:colOff>
          <xdr:row>58</xdr:row>
          <xdr:rowOff>238125</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9525</xdr:rowOff>
        </xdr:from>
        <xdr:to>
          <xdr:col>4</xdr:col>
          <xdr:colOff>161925</xdr:colOff>
          <xdr:row>70</xdr:row>
          <xdr:rowOff>38100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457200</xdr:colOff>
          <xdr:row>55</xdr:row>
          <xdr:rowOff>161925</xdr:rowOff>
        </xdr:from>
        <xdr:to>
          <xdr:col>17</xdr:col>
          <xdr:colOff>809625</xdr:colOff>
          <xdr:row>57</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55</xdr:row>
          <xdr:rowOff>190500</xdr:rowOff>
        </xdr:from>
        <xdr:to>
          <xdr:col>17</xdr:col>
          <xdr:colOff>371475</xdr:colOff>
          <xdr:row>57</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58</xdr:row>
          <xdr:rowOff>0</xdr:rowOff>
        </xdr:from>
        <xdr:to>
          <xdr:col>16</xdr:col>
          <xdr:colOff>266700</xdr:colOff>
          <xdr:row>58</xdr:row>
          <xdr:rowOff>238125</xdr:rowOff>
        </xdr:to>
        <xdr:sp macro="" textlink="">
          <xdr:nvSpPr>
            <xdr:cNvPr id="1278" name="Drop Dow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28575</xdr:rowOff>
        </xdr:from>
        <xdr:to>
          <xdr:col>19</xdr:col>
          <xdr:colOff>47625</xdr:colOff>
          <xdr:row>41</xdr:row>
          <xdr:rowOff>0</xdr:rowOff>
        </xdr:to>
        <xdr:sp macro="" textlink="">
          <xdr:nvSpPr>
            <xdr:cNvPr id="1291" name="Drop Down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9525</xdr:rowOff>
        </xdr:from>
        <xdr:to>
          <xdr:col>14</xdr:col>
          <xdr:colOff>247650</xdr:colOff>
          <xdr:row>17</xdr:row>
          <xdr:rowOff>276225</xdr:rowOff>
        </xdr:to>
        <xdr:sp macro="" textlink="">
          <xdr:nvSpPr>
            <xdr:cNvPr id="1377" name="Drop Dow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70</xdr:row>
          <xdr:rowOff>38100</xdr:rowOff>
        </xdr:from>
        <xdr:to>
          <xdr:col>4</xdr:col>
          <xdr:colOff>161925</xdr:colOff>
          <xdr:row>71</xdr:row>
          <xdr:rowOff>9525</xdr:rowOff>
        </xdr:to>
        <xdr:sp macro="" textlink="">
          <xdr:nvSpPr>
            <xdr:cNvPr id="1381" name="Option Button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xdr:row>
          <xdr:rowOff>28575</xdr:rowOff>
        </xdr:from>
        <xdr:to>
          <xdr:col>4</xdr:col>
          <xdr:colOff>161925</xdr:colOff>
          <xdr:row>71</xdr:row>
          <xdr:rowOff>247650</xdr:rowOff>
        </xdr:to>
        <xdr:sp macro="" textlink="">
          <xdr:nvSpPr>
            <xdr:cNvPr id="1382" name="Option Button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70</xdr:row>
          <xdr:rowOff>57150</xdr:rowOff>
        </xdr:from>
        <xdr:to>
          <xdr:col>7</xdr:col>
          <xdr:colOff>314325</xdr:colOff>
          <xdr:row>71</xdr:row>
          <xdr:rowOff>28575</xdr:rowOff>
        </xdr:to>
        <xdr:sp macro="" textlink="">
          <xdr:nvSpPr>
            <xdr:cNvPr id="1386" name="Option Button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69</xdr:row>
          <xdr:rowOff>66675</xdr:rowOff>
        </xdr:from>
        <xdr:to>
          <xdr:col>7</xdr:col>
          <xdr:colOff>314325</xdr:colOff>
          <xdr:row>70</xdr:row>
          <xdr:rowOff>38100</xdr:rowOff>
        </xdr:to>
        <xdr:sp macro="" textlink="">
          <xdr:nvSpPr>
            <xdr:cNvPr id="1390" name="Option Button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742950</xdr:colOff>
          <xdr:row>71</xdr:row>
          <xdr:rowOff>66675</xdr:rowOff>
        </xdr:from>
        <xdr:to>
          <xdr:col>11</xdr:col>
          <xdr:colOff>85725</xdr:colOff>
          <xdr:row>72</xdr:row>
          <xdr:rowOff>38100</xdr:rowOff>
        </xdr:to>
        <xdr:sp macro="" textlink="">
          <xdr:nvSpPr>
            <xdr:cNvPr id="1392" name="Option Button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71</xdr:row>
          <xdr:rowOff>47625</xdr:rowOff>
        </xdr:from>
        <xdr:to>
          <xdr:col>7</xdr:col>
          <xdr:colOff>323850</xdr:colOff>
          <xdr:row>72</xdr:row>
          <xdr:rowOff>19050</xdr:rowOff>
        </xdr:to>
        <xdr:sp macro="" textlink="">
          <xdr:nvSpPr>
            <xdr:cNvPr id="1395" name="Option Button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733425</xdr:colOff>
          <xdr:row>69</xdr:row>
          <xdr:rowOff>66675</xdr:rowOff>
        </xdr:from>
        <xdr:to>
          <xdr:col>11</xdr:col>
          <xdr:colOff>76200</xdr:colOff>
          <xdr:row>70</xdr:row>
          <xdr:rowOff>38100</xdr:rowOff>
        </xdr:to>
        <xdr:sp macro="" textlink="">
          <xdr:nvSpPr>
            <xdr:cNvPr id="1399" name="Option Button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742950</xdr:colOff>
          <xdr:row>70</xdr:row>
          <xdr:rowOff>47625</xdr:rowOff>
        </xdr:from>
        <xdr:to>
          <xdr:col>11</xdr:col>
          <xdr:colOff>85725</xdr:colOff>
          <xdr:row>71</xdr:row>
          <xdr:rowOff>19050</xdr:rowOff>
        </xdr:to>
        <xdr:sp macro="" textlink="">
          <xdr:nvSpPr>
            <xdr:cNvPr id="1402" name="Option Button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219075</xdr:colOff>
      <xdr:row>0</xdr:row>
      <xdr:rowOff>123825</xdr:rowOff>
    </xdr:from>
    <xdr:to>
      <xdr:col>6</xdr:col>
      <xdr:colOff>209550</xdr:colOff>
      <xdr:row>4</xdr:row>
      <xdr:rowOff>142875</xdr:rowOff>
    </xdr:to>
    <xdr:pic>
      <xdr:nvPicPr>
        <xdr:cNvPr id="1423" name="Imagen 29">
          <a:extLst>
            <a:ext uri="{FF2B5EF4-FFF2-40B4-BE49-F238E27FC236}">
              <a16:creationId xmlns:a16="http://schemas.microsoft.com/office/drawing/2014/main" id="{00000000-0008-0000-0000-00008F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23825"/>
          <a:ext cx="7905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181841</xdr:colOff>
      <xdr:row>0</xdr:row>
      <xdr:rowOff>138547</xdr:rowOff>
    </xdr:from>
    <xdr:to>
      <xdr:col>19</xdr:col>
      <xdr:colOff>242454</xdr:colOff>
      <xdr:row>4</xdr:row>
      <xdr:rowOff>147206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97386" y="138547"/>
          <a:ext cx="736023" cy="7360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ustan\AppData\Local\Temp\inscripcion_asfal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oletín de Inscripción "/>
      <sheetName val=" Derechos de Inscripción "/>
      <sheetName val="Exportacion"/>
      <sheetName val=" Datos de Organizadores "/>
    </sheetNames>
    <sheetDataSet>
      <sheetData sheetId="0" refreshError="1">
        <row r="123">
          <cell r="C123"/>
          <cell r="I123"/>
          <cell r="P123"/>
          <cell r="Z123"/>
        </row>
        <row r="125">
          <cell r="C125"/>
          <cell r="I125"/>
          <cell r="P125"/>
          <cell r="Z125"/>
        </row>
        <row r="127">
          <cell r="C127"/>
          <cell r="I127"/>
          <cell r="P127"/>
          <cell r="Z127"/>
        </row>
        <row r="129">
          <cell r="C129"/>
          <cell r="I129"/>
          <cell r="P129"/>
          <cell r="Z129"/>
        </row>
        <row r="132">
          <cell r="C132"/>
          <cell r="I132"/>
          <cell r="P132"/>
          <cell r="Z132"/>
        </row>
        <row r="134">
          <cell r="C134"/>
          <cell r="I134"/>
          <cell r="P134"/>
          <cell r="Z134"/>
        </row>
        <row r="136">
          <cell r="C136"/>
          <cell r="I136"/>
          <cell r="P136"/>
        </row>
        <row r="138">
          <cell r="C138"/>
          <cell r="I138"/>
          <cell r="P138"/>
        </row>
      </sheetData>
      <sheetData sheetId="1"/>
      <sheetData sheetId="2"/>
      <sheetData sheetId="3" refreshError="1">
        <row r="4">
          <cell r="R4">
            <v>1</v>
          </cell>
        </row>
        <row r="5">
          <cell r="R5" t="b">
            <v>0</v>
          </cell>
        </row>
        <row r="6">
          <cell r="R6" t="b">
            <v>0</v>
          </cell>
        </row>
        <row r="7">
          <cell r="R7" t="b">
            <v>0</v>
          </cell>
        </row>
        <row r="8">
          <cell r="R8" t="b">
            <v>0</v>
          </cell>
        </row>
        <row r="9">
          <cell r="R9" t="b">
            <v>0</v>
          </cell>
        </row>
        <row r="10">
          <cell r="R10" t="b">
            <v>0</v>
          </cell>
        </row>
        <row r="11">
          <cell r="R11" t="b">
            <v>1</v>
          </cell>
        </row>
        <row r="12">
          <cell r="R12" t="b">
            <v>0</v>
          </cell>
        </row>
        <row r="13">
          <cell r="R13" t="b">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tint="0.39997558519241921"/>
  </sheetPr>
  <dimension ref="A1:AQ129"/>
  <sheetViews>
    <sheetView showGridLines="0" tabSelected="1" topLeftCell="A39" zoomScale="110" zoomScaleNormal="110" workbookViewId="0">
      <selection activeCell="C61" sqref="C61:G61"/>
    </sheetView>
  </sheetViews>
  <sheetFormatPr baseColWidth="10" defaultColWidth="11.5703125" defaultRowHeight="14.25" x14ac:dyDescent="0.2"/>
  <cols>
    <col min="1" max="1" width="1.85546875" style="18" customWidth="1"/>
    <col min="2" max="2" width="3.28515625" style="27" customWidth="1"/>
    <col min="3" max="3" width="1.28515625" style="27" customWidth="1"/>
    <col min="4" max="4" width="1.42578125" style="27" customWidth="1"/>
    <col min="5" max="5" width="3.140625" style="27" customWidth="1"/>
    <col min="6" max="6" width="2.85546875" style="27" customWidth="1"/>
    <col min="7" max="7" width="11.5703125" style="27" customWidth="1"/>
    <col min="8" max="8" width="5.7109375" style="27" customWidth="1"/>
    <col min="9" max="9" width="2.42578125" style="27" customWidth="1"/>
    <col min="10" max="10" width="5.140625" style="27" customWidth="1"/>
    <col min="11" max="11" width="13.42578125" style="27" customWidth="1"/>
    <col min="12" max="12" width="7.28515625" style="27" customWidth="1"/>
    <col min="13" max="13" width="2" style="27" customWidth="1"/>
    <col min="14" max="14" width="6.7109375" style="27" hidden="1" customWidth="1"/>
    <col min="15" max="15" width="10.5703125" style="27" customWidth="1"/>
    <col min="16" max="16" width="10" style="27" customWidth="1"/>
    <col min="17" max="17" width="4.5703125" style="27" customWidth="1"/>
    <col min="18" max="18" width="12.85546875" style="27" customWidth="1"/>
    <col min="19" max="19" width="10.140625" style="27" customWidth="1"/>
    <col min="20" max="20" width="4.85546875" style="27" customWidth="1"/>
    <col min="21" max="21" width="3.140625" style="18" customWidth="1"/>
    <col min="22" max="22" width="4" style="18" customWidth="1"/>
    <col min="23" max="16384" width="11.5703125" style="27"/>
  </cols>
  <sheetData>
    <row r="1" spans="2:43" x14ac:dyDescent="0.2">
      <c r="B1" s="18"/>
      <c r="C1" s="265"/>
      <c r="D1" s="265"/>
      <c r="E1" s="265"/>
      <c r="F1" s="265"/>
      <c r="G1" s="265"/>
      <c r="H1" s="265"/>
      <c r="I1" s="265"/>
      <c r="J1" s="265"/>
      <c r="K1" s="265"/>
      <c r="L1" s="265"/>
      <c r="M1" s="265"/>
      <c r="N1" s="265"/>
      <c r="O1" s="265"/>
      <c r="P1" s="265"/>
      <c r="Q1" s="265"/>
      <c r="R1" s="265"/>
      <c r="S1" s="265"/>
      <c r="T1" s="265"/>
    </row>
    <row r="2" spans="2:43" x14ac:dyDescent="0.2">
      <c r="C2" s="265"/>
      <c r="D2" s="265"/>
      <c r="E2" s="265"/>
      <c r="F2" s="265"/>
      <c r="G2" s="265"/>
      <c r="H2" s="265"/>
      <c r="I2" s="265"/>
      <c r="J2" s="265"/>
      <c r="K2" s="265"/>
      <c r="L2" s="265"/>
      <c r="M2" s="265"/>
      <c r="N2" s="265"/>
      <c r="O2" s="265"/>
      <c r="P2" s="265"/>
      <c r="Q2" s="265"/>
      <c r="R2" s="265"/>
      <c r="S2" s="265"/>
      <c r="T2" s="265"/>
      <c r="AJ2" s="27" t="s">
        <v>168</v>
      </c>
      <c r="AQ2" s="27" t="s">
        <v>168</v>
      </c>
    </row>
    <row r="3" spans="2:43" x14ac:dyDescent="0.2">
      <c r="C3" s="265"/>
      <c r="D3" s="265"/>
      <c r="E3" s="265"/>
      <c r="F3" s="265"/>
      <c r="G3" s="265"/>
      <c r="H3" s="265"/>
      <c r="I3" s="265"/>
      <c r="J3" s="265"/>
      <c r="K3" s="265"/>
      <c r="L3" s="265"/>
      <c r="M3" s="265"/>
      <c r="N3" s="265"/>
      <c r="O3" s="265"/>
      <c r="P3" s="265"/>
      <c r="Q3" s="265"/>
      <c r="R3" s="265"/>
      <c r="S3" s="265"/>
      <c r="T3" s="265"/>
    </row>
    <row r="4" spans="2:43" x14ac:dyDescent="0.2">
      <c r="C4" s="265"/>
      <c r="D4" s="265"/>
      <c r="E4" s="265"/>
      <c r="F4" s="265"/>
      <c r="G4" s="265"/>
      <c r="H4" s="265"/>
      <c r="I4" s="265"/>
      <c r="J4" s="265"/>
      <c r="K4" s="265"/>
      <c r="L4" s="265"/>
      <c r="M4" s="265"/>
      <c r="N4" s="265"/>
      <c r="O4" s="265"/>
      <c r="P4" s="265"/>
      <c r="Q4" s="265"/>
      <c r="R4" s="265"/>
      <c r="S4" s="265"/>
      <c r="T4" s="265"/>
    </row>
    <row r="5" spans="2:43" x14ac:dyDescent="0.2">
      <c r="C5" s="265"/>
      <c r="D5" s="265"/>
      <c r="E5" s="265"/>
      <c r="F5" s="265"/>
      <c r="G5" s="265"/>
      <c r="H5" s="265"/>
      <c r="I5" s="265"/>
      <c r="J5" s="265"/>
      <c r="K5" s="265"/>
      <c r="L5" s="265"/>
      <c r="M5" s="265"/>
      <c r="N5" s="265"/>
      <c r="O5" s="265"/>
      <c r="P5" s="265"/>
      <c r="Q5" s="265"/>
      <c r="R5" s="265"/>
      <c r="S5" s="265"/>
      <c r="T5" s="265"/>
    </row>
    <row r="6" spans="2:43" ht="22.9" customHeight="1" x14ac:dyDescent="0.2">
      <c r="C6" s="303" t="s">
        <v>196</v>
      </c>
      <c r="D6" s="303"/>
      <c r="E6" s="303"/>
      <c r="F6" s="303"/>
      <c r="G6" s="303"/>
      <c r="H6" s="303"/>
      <c r="I6" s="303"/>
      <c r="J6" s="303"/>
      <c r="K6" s="303"/>
      <c r="L6" s="303"/>
      <c r="M6" s="303" t="str">
        <f>VLOOKUP(ORGANIZADORES!$B$13,ORGANIZADORES!$A$3:$P$12,2,FALSE)</f>
        <v>5è RALLY CATALUNYA HISTÒRIC</v>
      </c>
      <c r="N6" s="303"/>
      <c r="O6" s="303"/>
      <c r="P6" s="303"/>
      <c r="Q6" s="303"/>
      <c r="R6" s="303"/>
      <c r="S6" s="303"/>
      <c r="T6" s="303"/>
    </row>
    <row r="7" spans="2:43" ht="5.85" customHeight="1" x14ac:dyDescent="0.2"/>
    <row r="8" spans="2:43" x14ac:dyDescent="0.2">
      <c r="C8" s="1"/>
      <c r="D8" s="8" t="s">
        <v>197</v>
      </c>
      <c r="E8" s="7"/>
      <c r="F8" s="7"/>
      <c r="G8" s="2"/>
      <c r="H8" s="2"/>
      <c r="I8" s="2"/>
      <c r="J8" s="2"/>
      <c r="K8" s="2"/>
      <c r="L8" s="2"/>
      <c r="M8" s="44"/>
      <c r="O8" s="238" t="s">
        <v>199</v>
      </c>
      <c r="P8" s="239"/>
      <c r="Q8" s="239"/>
      <c r="R8" s="239"/>
      <c r="S8" s="239"/>
      <c r="T8" s="240"/>
    </row>
    <row r="9" spans="2:43" ht="7.15" customHeight="1" x14ac:dyDescent="0.2">
      <c r="C9" s="3"/>
      <c r="D9" s="4"/>
      <c r="E9" s="4"/>
      <c r="F9" s="4"/>
      <c r="G9" s="4"/>
      <c r="H9" s="4"/>
      <c r="I9" s="4"/>
      <c r="J9" s="4"/>
      <c r="K9" s="4"/>
      <c r="L9" s="4"/>
      <c r="M9" s="44"/>
      <c r="O9" s="241"/>
      <c r="P9" s="242"/>
      <c r="Q9" s="242"/>
      <c r="R9" s="242"/>
      <c r="S9" s="242"/>
      <c r="T9" s="243"/>
    </row>
    <row r="10" spans="2:43" ht="17.25" customHeight="1" x14ac:dyDescent="0.2">
      <c r="C10" s="3"/>
      <c r="D10" s="4"/>
      <c r="E10" s="10" t="str">
        <f>VLOOKUP(ORGANIZADORES!$B$13,ORGANIZADORES!$A$3:$P$12,4,FALSE)</f>
        <v>RACC</v>
      </c>
      <c r="F10" s="10"/>
      <c r="G10" s="4"/>
      <c r="H10" s="4"/>
      <c r="I10" s="4"/>
      <c r="J10" s="4"/>
      <c r="K10" s="4"/>
      <c r="L10" s="4"/>
      <c r="M10" s="44"/>
      <c r="O10" s="50"/>
      <c r="P10" s="51"/>
      <c r="Q10" s="52"/>
      <c r="R10" s="62"/>
      <c r="S10" s="304" t="s">
        <v>163</v>
      </c>
      <c r="T10" s="305"/>
    </row>
    <row r="11" spans="2:43" x14ac:dyDescent="0.2">
      <c r="C11" s="3"/>
      <c r="D11" s="4"/>
      <c r="E11" s="9" t="str">
        <f>VLOOKUP(ORGANIZADORES!$B$13,ORGANIZADORES!$A$3:$P$12,5,FALSE)</f>
        <v>Avda. Diagonal, 687</v>
      </c>
      <c r="F11" s="9"/>
      <c r="G11" s="9"/>
      <c r="H11" s="9"/>
      <c r="I11" s="9"/>
      <c r="J11" s="9"/>
      <c r="K11" s="9"/>
      <c r="L11" s="9"/>
      <c r="M11" s="45"/>
      <c r="O11" s="230"/>
      <c r="P11" s="18"/>
      <c r="Q11" s="19"/>
      <c r="R11" s="106"/>
      <c r="S11" s="224"/>
      <c r="T11" s="225"/>
    </row>
    <row r="12" spans="2:43" ht="15" customHeight="1" x14ac:dyDescent="0.2">
      <c r="C12" s="3"/>
      <c r="D12" s="4"/>
      <c r="E12" s="12" t="str">
        <f>VLOOKUP(ORGANIZADORES!$B$13,ORGANIZADORES!$A$3:$P$12,9,FALSE)</f>
        <v>08028 Barcelona BCN</v>
      </c>
      <c r="F12" s="12"/>
      <c r="G12" s="10"/>
      <c r="H12" s="10"/>
      <c r="I12" s="10"/>
      <c r="J12" s="10"/>
      <c r="K12" s="9"/>
      <c r="L12" s="9"/>
      <c r="M12" s="45"/>
      <c r="O12" s="231"/>
      <c r="P12" s="53"/>
      <c r="Q12" s="54"/>
      <c r="R12" s="48"/>
      <c r="S12" s="226"/>
      <c r="T12" s="227"/>
    </row>
    <row r="13" spans="2:43" x14ac:dyDescent="0.2">
      <c r="C13" s="3"/>
      <c r="D13" s="4"/>
      <c r="E13" s="9" t="s">
        <v>128</v>
      </c>
      <c r="F13" s="260" t="str">
        <f>VLOOKUP(ORGANIZADORES!$B$13,ORGANIZADORES!$A$3:$P$12,10,FALSE)</f>
        <v>34 93 495 50 34</v>
      </c>
      <c r="G13" s="260"/>
      <c r="H13" s="9"/>
      <c r="I13" s="9"/>
      <c r="J13" s="9"/>
      <c r="K13" s="9"/>
      <c r="L13" s="9"/>
      <c r="M13" s="45"/>
      <c r="O13" s="230"/>
      <c r="P13" s="18"/>
      <c r="Q13" s="19"/>
      <c r="R13" s="48"/>
      <c r="S13" s="226"/>
      <c r="T13" s="227"/>
    </row>
    <row r="14" spans="2:43" x14ac:dyDescent="0.2">
      <c r="C14" s="5"/>
      <c r="D14" s="6"/>
      <c r="E14" s="13" t="s">
        <v>0</v>
      </c>
      <c r="F14" s="13"/>
      <c r="G14" s="137" t="str">
        <f>VLOOKUP(ORGANIZADORES!$B$13,ORGANIZADORES!$A$3:$P$12,12,FALSE)</f>
        <v>rallycatalunyahistoric@racc.es</v>
      </c>
      <c r="H14" s="11"/>
      <c r="I14" s="11"/>
      <c r="J14" s="11"/>
      <c r="K14" s="11"/>
      <c r="L14" s="11"/>
      <c r="M14" s="45"/>
      <c r="O14" s="302"/>
      <c r="P14" s="21"/>
      <c r="Q14" s="22"/>
      <c r="R14" s="49"/>
      <c r="S14" s="228"/>
      <c r="T14" s="229"/>
    </row>
    <row r="15" spans="2:43" ht="3.95" customHeight="1" x14ac:dyDescent="0.2"/>
    <row r="16" spans="2:43" ht="22.9" customHeight="1" x14ac:dyDescent="0.2">
      <c r="C16" s="220" t="s">
        <v>200</v>
      </c>
      <c r="D16" s="220"/>
      <c r="E16" s="220"/>
      <c r="F16" s="220"/>
      <c r="G16" s="220"/>
      <c r="H16" s="220"/>
      <c r="I16" s="220"/>
      <c r="J16" s="220"/>
      <c r="K16" s="220"/>
      <c r="L16" s="220"/>
      <c r="M16" s="220"/>
      <c r="N16" s="220"/>
      <c r="O16" s="220"/>
      <c r="P16" s="220"/>
      <c r="Q16" s="220"/>
      <c r="R16" s="220"/>
      <c r="S16" s="220"/>
      <c r="T16" s="220"/>
    </row>
    <row r="17" spans="3:20" ht="18.95" customHeight="1" x14ac:dyDescent="0.2">
      <c r="C17" s="14"/>
      <c r="D17" s="15"/>
      <c r="E17" s="15"/>
      <c r="F17" s="15"/>
      <c r="G17" s="15"/>
      <c r="H17" s="15"/>
      <c r="I17" s="15"/>
      <c r="J17" s="15"/>
      <c r="K17" s="15"/>
      <c r="L17" s="15"/>
      <c r="M17" s="15"/>
      <c r="N17" s="15"/>
      <c r="O17" s="15"/>
      <c r="P17" s="15"/>
      <c r="Q17" s="15"/>
      <c r="R17" s="15"/>
      <c r="S17" s="15"/>
      <c r="T17" s="16"/>
    </row>
    <row r="18" spans="3:20" ht="23.85" customHeight="1" x14ac:dyDescent="0.2">
      <c r="C18" s="17"/>
      <c r="D18" s="24" t="s">
        <v>130</v>
      </c>
      <c r="F18" s="23"/>
      <c r="G18" s="221"/>
      <c r="H18" s="222"/>
      <c r="I18" s="222"/>
      <c r="J18" s="222"/>
      <c r="K18" s="222"/>
      <c r="L18" s="222"/>
      <c r="M18" s="222"/>
      <c r="N18" s="222"/>
      <c r="O18" s="223"/>
      <c r="P18" s="236" t="s">
        <v>201</v>
      </c>
      <c r="Q18" s="237"/>
      <c r="R18" s="232" t="str">
        <f>VLOOKUP(ORGANIZADORES!$B$13,ORGANIZADORES!A3:P11,3,FALSE)</f>
        <v>9-10 Avril 2021</v>
      </c>
      <c r="S18" s="233"/>
      <c r="T18" s="19"/>
    </row>
    <row r="19" spans="3:20" ht="19.7" customHeight="1" x14ac:dyDescent="0.2">
      <c r="C19" s="20"/>
      <c r="D19" s="21"/>
      <c r="E19" s="21"/>
      <c r="F19" s="21"/>
      <c r="G19" s="21"/>
      <c r="H19" s="21"/>
      <c r="I19" s="21"/>
      <c r="J19" s="21"/>
      <c r="K19" s="21"/>
      <c r="L19" s="21"/>
      <c r="M19" s="21"/>
      <c r="N19" s="21"/>
      <c r="O19" s="21"/>
      <c r="P19" s="169"/>
      <c r="Q19" s="169" t="s">
        <v>202</v>
      </c>
      <c r="R19" s="234">
        <f>VLOOKUP(ORGANIZADORES!$B$13,ORGANIZADORES!A3:P11,16,FALSE)</f>
        <v>44285</v>
      </c>
      <c r="S19" s="235"/>
      <c r="T19" s="22"/>
    </row>
    <row r="20" spans="3:20" ht="5.25" customHeight="1" x14ac:dyDescent="0.2"/>
    <row r="21" spans="3:20" ht="22.9" customHeight="1" x14ac:dyDescent="0.2">
      <c r="C21" s="212" t="s">
        <v>203</v>
      </c>
      <c r="D21" s="212"/>
      <c r="E21" s="212"/>
      <c r="F21" s="212"/>
      <c r="G21" s="212"/>
      <c r="H21" s="212"/>
      <c r="I21" s="212"/>
      <c r="J21" s="212"/>
      <c r="K21" s="212"/>
      <c r="L21" s="212"/>
      <c r="M21" s="212"/>
      <c r="N21" s="212"/>
      <c r="O21" s="212"/>
      <c r="P21" s="212"/>
      <c r="Q21" s="212"/>
      <c r="R21" s="212"/>
      <c r="S21" s="212"/>
      <c r="T21" s="212"/>
    </row>
    <row r="22" spans="3:20" ht="5.85" customHeight="1" x14ac:dyDescent="0.2">
      <c r="F22" s="26"/>
    </row>
    <row r="23" spans="3:20" ht="16.350000000000001" customHeight="1" x14ac:dyDescent="0.2">
      <c r="C23" s="196" t="s">
        <v>205</v>
      </c>
      <c r="D23" s="197"/>
      <c r="E23" s="198"/>
      <c r="F23" s="25" t="s">
        <v>246</v>
      </c>
      <c r="G23" s="15"/>
      <c r="H23" s="15"/>
      <c r="I23" s="15"/>
      <c r="J23" s="15"/>
      <c r="K23" s="15"/>
      <c r="L23" s="15"/>
      <c r="M23" s="15"/>
      <c r="N23" s="15"/>
      <c r="O23" s="15"/>
      <c r="P23" s="15"/>
      <c r="Q23" s="15"/>
      <c r="R23" s="15"/>
      <c r="S23" s="15"/>
      <c r="T23" s="16"/>
    </row>
    <row r="24" spans="3:20" x14ac:dyDescent="0.2">
      <c r="C24" s="199"/>
      <c r="D24" s="200"/>
      <c r="E24" s="201"/>
      <c r="F24" s="26" t="s">
        <v>130</v>
      </c>
      <c r="J24" s="28"/>
      <c r="K24" s="26"/>
      <c r="L24" s="26"/>
      <c r="M24" s="26"/>
      <c r="O24" s="28"/>
      <c r="P24" s="29" t="s">
        <v>204</v>
      </c>
      <c r="Q24" s="18"/>
      <c r="R24" s="18"/>
      <c r="S24" s="18"/>
      <c r="T24" s="19"/>
    </row>
    <row r="25" spans="3:20" ht="19.7" customHeight="1" x14ac:dyDescent="0.2">
      <c r="C25" s="199"/>
      <c r="D25" s="200"/>
      <c r="E25" s="201"/>
      <c r="F25" s="206"/>
      <c r="G25" s="185"/>
      <c r="H25" s="185"/>
      <c r="I25" s="185"/>
      <c r="J25" s="186"/>
      <c r="K25" s="187"/>
      <c r="L25" s="185"/>
      <c r="M25" s="185"/>
      <c r="N25" s="185"/>
      <c r="O25" s="186"/>
      <c r="P25" s="187"/>
      <c r="Q25" s="185"/>
      <c r="R25" s="185"/>
      <c r="S25" s="185"/>
      <c r="T25" s="188"/>
    </row>
    <row r="26" spans="3:20" x14ac:dyDescent="0.2">
      <c r="C26" s="199"/>
      <c r="D26" s="200"/>
      <c r="E26" s="201"/>
      <c r="F26" s="30" t="s">
        <v>205</v>
      </c>
      <c r="O26" s="31"/>
      <c r="P26" s="31"/>
      <c r="Q26" s="31"/>
      <c r="R26" s="31"/>
      <c r="S26" s="31"/>
      <c r="T26" s="32"/>
    </row>
    <row r="27" spans="3:20" x14ac:dyDescent="0.2">
      <c r="C27" s="199"/>
      <c r="D27" s="200"/>
      <c r="E27" s="201"/>
      <c r="F27" s="33" t="s">
        <v>206</v>
      </c>
      <c r="G27" s="34"/>
      <c r="H27" s="34"/>
      <c r="I27" s="34"/>
      <c r="J27" s="34"/>
      <c r="K27" s="34"/>
      <c r="L27" s="34"/>
      <c r="M27" s="34"/>
      <c r="N27" s="35"/>
      <c r="O27" s="36"/>
      <c r="P27" s="37"/>
      <c r="Q27" s="37"/>
      <c r="R27" s="37"/>
      <c r="S27" s="37"/>
      <c r="T27" s="38"/>
    </row>
    <row r="28" spans="3:20" ht="18.95" customHeight="1" x14ac:dyDescent="0.2">
      <c r="C28" s="199"/>
      <c r="D28" s="200"/>
      <c r="E28" s="201"/>
      <c r="F28" s="185"/>
      <c r="G28" s="185"/>
      <c r="H28" s="185"/>
      <c r="I28" s="185"/>
      <c r="J28" s="185"/>
      <c r="K28" s="185"/>
      <c r="L28" s="185"/>
      <c r="M28" s="185"/>
      <c r="N28" s="186"/>
      <c r="O28" s="187"/>
      <c r="P28" s="185"/>
      <c r="Q28" s="185"/>
      <c r="R28" s="185"/>
      <c r="S28" s="185"/>
      <c r="T28" s="188"/>
    </row>
    <row r="29" spans="3:20" x14ac:dyDescent="0.2">
      <c r="C29" s="199"/>
      <c r="D29" s="200"/>
      <c r="E29" s="201"/>
      <c r="F29" s="33" t="s">
        <v>207</v>
      </c>
      <c r="G29" s="34"/>
      <c r="H29" s="34"/>
      <c r="I29" s="34"/>
      <c r="J29" s="34"/>
      <c r="K29" s="34"/>
      <c r="L29" s="34"/>
      <c r="M29" s="34"/>
      <c r="N29" s="35"/>
      <c r="O29" s="39" t="s">
        <v>1</v>
      </c>
      <c r="P29" s="33" t="s">
        <v>208</v>
      </c>
      <c r="Q29" s="37"/>
      <c r="R29" s="37"/>
      <c r="S29" s="37"/>
      <c r="T29" s="38"/>
    </row>
    <row r="30" spans="3:20" ht="19.7" customHeight="1" x14ac:dyDescent="0.2">
      <c r="C30" s="199"/>
      <c r="D30" s="200"/>
      <c r="E30" s="201"/>
      <c r="F30" s="185"/>
      <c r="G30" s="185"/>
      <c r="H30" s="185"/>
      <c r="I30" s="185"/>
      <c r="J30" s="185"/>
      <c r="K30" s="185"/>
      <c r="L30" s="185"/>
      <c r="M30" s="185"/>
      <c r="N30" s="186"/>
      <c r="O30" s="83"/>
      <c r="P30" s="187"/>
      <c r="Q30" s="185"/>
      <c r="R30" s="185"/>
      <c r="S30" s="185"/>
      <c r="T30" s="188"/>
    </row>
    <row r="31" spans="3:20" x14ac:dyDescent="0.2">
      <c r="C31" s="199"/>
      <c r="D31" s="200"/>
      <c r="E31" s="201"/>
      <c r="F31" s="40"/>
      <c r="G31" s="41"/>
      <c r="I31" s="43"/>
      <c r="J31" s="63" t="s">
        <v>209</v>
      </c>
      <c r="K31" s="31"/>
      <c r="L31" s="31"/>
      <c r="M31" s="31"/>
      <c r="N31" s="43"/>
      <c r="O31" s="42" t="s">
        <v>210</v>
      </c>
      <c r="P31" s="43"/>
      <c r="Q31" s="42" t="s">
        <v>211</v>
      </c>
      <c r="R31" s="43"/>
      <c r="S31" s="42"/>
      <c r="T31" s="32"/>
    </row>
    <row r="32" spans="3:20" ht="19.7" customHeight="1" x14ac:dyDescent="0.2">
      <c r="C32" s="199"/>
      <c r="D32" s="200"/>
      <c r="E32" s="201"/>
      <c r="F32" s="206"/>
      <c r="G32" s="185"/>
      <c r="H32" s="185"/>
      <c r="I32" s="186"/>
      <c r="J32" s="187"/>
      <c r="K32" s="185"/>
      <c r="L32" s="185"/>
      <c r="M32" s="185"/>
      <c r="N32" s="186"/>
      <c r="O32" s="187"/>
      <c r="P32" s="186"/>
      <c r="Q32" s="187"/>
      <c r="R32" s="186"/>
      <c r="S32" s="187"/>
      <c r="T32" s="188"/>
    </row>
    <row r="33" spans="3:20" x14ac:dyDescent="0.2">
      <c r="C33" s="199"/>
      <c r="D33" s="200"/>
      <c r="E33" s="201"/>
      <c r="F33" s="64" t="s">
        <v>212</v>
      </c>
      <c r="G33" s="31"/>
      <c r="H33" s="43"/>
      <c r="I33" s="63"/>
      <c r="J33" s="31"/>
      <c r="K33" s="43"/>
      <c r="L33" s="63"/>
      <c r="M33" s="46"/>
      <c r="N33" s="46"/>
      <c r="O33" s="47"/>
      <c r="P33" s="42" t="s">
        <v>2</v>
      </c>
      <c r="Q33" s="31"/>
      <c r="R33" s="31"/>
      <c r="S33" s="31"/>
      <c r="T33" s="32"/>
    </row>
    <row r="34" spans="3:20" ht="19.7" customHeight="1" x14ac:dyDescent="0.2">
      <c r="C34" s="202"/>
      <c r="D34" s="203"/>
      <c r="E34" s="204"/>
      <c r="F34" s="205"/>
      <c r="G34" s="190"/>
      <c r="H34" s="191"/>
      <c r="I34" s="189"/>
      <c r="J34" s="190"/>
      <c r="K34" s="191"/>
      <c r="L34" s="189"/>
      <c r="M34" s="190"/>
      <c r="N34" s="190"/>
      <c r="O34" s="191"/>
      <c r="P34" s="255"/>
      <c r="Q34" s="190"/>
      <c r="R34" s="190"/>
      <c r="S34" s="190"/>
      <c r="T34" s="256"/>
    </row>
    <row r="35" spans="3:20" ht="5.85" customHeight="1" x14ac:dyDescent="0.2"/>
    <row r="36" spans="3:20" x14ac:dyDescent="0.2">
      <c r="C36" s="196" t="s">
        <v>213</v>
      </c>
      <c r="D36" s="197"/>
      <c r="E36" s="198"/>
      <c r="F36" s="55" t="s">
        <v>130</v>
      </c>
      <c r="G36" s="15"/>
      <c r="H36" s="15"/>
      <c r="I36" s="15"/>
      <c r="J36" s="56"/>
      <c r="K36" s="57"/>
      <c r="L36" s="57"/>
      <c r="M36" s="57"/>
      <c r="N36" s="15"/>
      <c r="O36" s="56"/>
      <c r="P36" s="178" t="s">
        <v>204</v>
      </c>
      <c r="Q36" s="15"/>
      <c r="R36" s="15"/>
      <c r="S36" s="15"/>
      <c r="T36" s="16"/>
    </row>
    <row r="37" spans="3:20" ht="19.7" customHeight="1" x14ac:dyDescent="0.2">
      <c r="C37" s="199"/>
      <c r="D37" s="200"/>
      <c r="E37" s="201"/>
      <c r="F37" s="185"/>
      <c r="G37" s="185"/>
      <c r="H37" s="185"/>
      <c r="I37" s="185"/>
      <c r="J37" s="186"/>
      <c r="K37" s="187"/>
      <c r="L37" s="185"/>
      <c r="M37" s="185"/>
      <c r="N37" s="185"/>
      <c r="O37" s="186"/>
      <c r="P37" s="187"/>
      <c r="Q37" s="185"/>
      <c r="R37" s="185"/>
      <c r="S37" s="185"/>
      <c r="T37" s="188"/>
    </row>
    <row r="38" spans="3:20" x14ac:dyDescent="0.2">
      <c r="C38" s="199"/>
      <c r="D38" s="200"/>
      <c r="E38" s="201"/>
      <c r="F38" s="33" t="s">
        <v>207</v>
      </c>
      <c r="G38" s="34"/>
      <c r="H38" s="34"/>
      <c r="I38" s="34"/>
      <c r="J38" s="34"/>
      <c r="K38" s="34"/>
      <c r="L38" s="34"/>
      <c r="M38" s="34"/>
      <c r="N38" s="35"/>
      <c r="O38" s="39" t="s">
        <v>1</v>
      </c>
      <c r="P38" s="33" t="s">
        <v>208</v>
      </c>
      <c r="Q38" s="37"/>
      <c r="R38" s="37"/>
      <c r="S38" s="37"/>
      <c r="T38" s="38"/>
    </row>
    <row r="39" spans="3:20" ht="19.7" customHeight="1" x14ac:dyDescent="0.2">
      <c r="C39" s="199"/>
      <c r="D39" s="200"/>
      <c r="E39" s="201"/>
      <c r="F39" s="185"/>
      <c r="G39" s="185"/>
      <c r="H39" s="185"/>
      <c r="I39" s="185"/>
      <c r="J39" s="185"/>
      <c r="K39" s="185"/>
      <c r="L39" s="185"/>
      <c r="M39" s="185"/>
      <c r="N39" s="186"/>
      <c r="O39" s="84"/>
      <c r="P39" s="187"/>
      <c r="Q39" s="185"/>
      <c r="R39" s="185"/>
      <c r="S39" s="185"/>
      <c r="T39" s="188"/>
    </row>
    <row r="40" spans="3:20" x14ac:dyDescent="0.2">
      <c r="C40" s="199"/>
      <c r="D40" s="200"/>
      <c r="E40" s="201"/>
      <c r="F40" s="40"/>
      <c r="G40" s="41"/>
      <c r="I40" s="43"/>
      <c r="J40" s="63" t="s">
        <v>209</v>
      </c>
      <c r="K40" s="31"/>
      <c r="L40" s="31"/>
      <c r="M40" s="31"/>
      <c r="N40" s="43"/>
      <c r="O40" s="42" t="s">
        <v>210</v>
      </c>
      <c r="P40" s="43"/>
      <c r="Q40" s="42" t="s">
        <v>211</v>
      </c>
      <c r="R40" s="43"/>
      <c r="S40" s="42"/>
      <c r="T40" s="38"/>
    </row>
    <row r="41" spans="3:20" ht="19.7" customHeight="1" x14ac:dyDescent="0.2">
      <c r="C41" s="199"/>
      <c r="D41" s="200"/>
      <c r="E41" s="201"/>
      <c r="F41" s="211"/>
      <c r="G41" s="211"/>
      <c r="H41" s="211"/>
      <c r="I41" s="210"/>
      <c r="J41" s="209"/>
      <c r="K41" s="211"/>
      <c r="L41" s="211"/>
      <c r="M41" s="211"/>
      <c r="N41" s="210"/>
      <c r="O41" s="187"/>
      <c r="P41" s="186"/>
      <c r="Q41" s="187"/>
      <c r="R41" s="186"/>
      <c r="S41" s="104"/>
      <c r="T41" s="105"/>
    </row>
    <row r="42" spans="3:20" x14ac:dyDescent="0.2">
      <c r="C42" s="199"/>
      <c r="D42" s="200"/>
      <c r="E42" s="201"/>
      <c r="F42" s="64" t="s">
        <v>212</v>
      </c>
      <c r="G42" s="31"/>
      <c r="H42" s="43"/>
      <c r="I42" s="63"/>
      <c r="J42" s="31"/>
      <c r="K42" s="43"/>
      <c r="L42" s="63"/>
      <c r="M42" s="46"/>
      <c r="N42" s="46"/>
      <c r="O42" s="47"/>
      <c r="P42" s="42" t="s">
        <v>2</v>
      </c>
      <c r="Q42" s="31"/>
      <c r="R42" s="31"/>
      <c r="S42" s="31"/>
      <c r="T42" s="32"/>
    </row>
    <row r="43" spans="3:20" ht="19.7" customHeight="1" x14ac:dyDescent="0.2">
      <c r="C43" s="202"/>
      <c r="D43" s="203"/>
      <c r="E43" s="204"/>
      <c r="F43" s="205"/>
      <c r="G43" s="190"/>
      <c r="H43" s="191"/>
      <c r="I43" s="189"/>
      <c r="J43" s="190"/>
      <c r="K43" s="191"/>
      <c r="L43" s="189"/>
      <c r="M43" s="190"/>
      <c r="N43" s="190"/>
      <c r="O43" s="191"/>
      <c r="P43" s="255"/>
      <c r="Q43" s="190"/>
      <c r="R43" s="190"/>
      <c r="S43" s="190"/>
      <c r="T43" s="256"/>
    </row>
    <row r="44" spans="3:20" ht="5.85" customHeight="1" x14ac:dyDescent="0.2"/>
    <row r="45" spans="3:20" x14ac:dyDescent="0.2">
      <c r="C45" s="196" t="s">
        <v>214</v>
      </c>
      <c r="D45" s="197"/>
      <c r="E45" s="198"/>
      <c r="F45" s="55" t="s">
        <v>130</v>
      </c>
      <c r="G45" s="15"/>
      <c r="H45" s="15"/>
      <c r="I45" s="15"/>
      <c r="J45" s="56"/>
      <c r="K45" s="57"/>
      <c r="L45" s="57"/>
      <c r="M45" s="57"/>
      <c r="N45" s="15"/>
      <c r="O45" s="56"/>
      <c r="P45" s="178" t="s">
        <v>204</v>
      </c>
      <c r="Q45" s="15"/>
      <c r="R45" s="15"/>
      <c r="S45" s="15"/>
      <c r="T45" s="16"/>
    </row>
    <row r="46" spans="3:20" ht="19.7" customHeight="1" x14ac:dyDescent="0.2">
      <c r="C46" s="199"/>
      <c r="D46" s="200"/>
      <c r="E46" s="201"/>
      <c r="F46" s="185"/>
      <c r="G46" s="185"/>
      <c r="H46" s="185"/>
      <c r="I46" s="185"/>
      <c r="J46" s="186"/>
      <c r="K46" s="187"/>
      <c r="L46" s="185"/>
      <c r="M46" s="185"/>
      <c r="N46" s="185"/>
      <c r="O46" s="186"/>
      <c r="P46" s="187"/>
      <c r="Q46" s="185"/>
      <c r="R46" s="185"/>
      <c r="S46" s="185"/>
      <c r="T46" s="188"/>
    </row>
    <row r="47" spans="3:20" x14ac:dyDescent="0.2">
      <c r="C47" s="199"/>
      <c r="D47" s="200"/>
      <c r="E47" s="201"/>
      <c r="F47" s="33" t="s">
        <v>207</v>
      </c>
      <c r="G47" s="34"/>
      <c r="H47" s="34"/>
      <c r="I47" s="34"/>
      <c r="J47" s="34"/>
      <c r="K47" s="34"/>
      <c r="L47" s="34"/>
      <c r="M47" s="34"/>
      <c r="N47" s="35"/>
      <c r="O47" s="39" t="s">
        <v>1</v>
      </c>
      <c r="P47" s="33" t="s">
        <v>208</v>
      </c>
      <c r="Q47" s="37"/>
      <c r="R47" s="37"/>
      <c r="S47" s="37"/>
      <c r="T47" s="38"/>
    </row>
    <row r="48" spans="3:20" ht="19.7" customHeight="1" x14ac:dyDescent="0.2">
      <c r="C48" s="199"/>
      <c r="D48" s="200"/>
      <c r="E48" s="201"/>
      <c r="F48" s="185"/>
      <c r="G48" s="185"/>
      <c r="H48" s="185"/>
      <c r="I48" s="185"/>
      <c r="J48" s="185"/>
      <c r="K48" s="185"/>
      <c r="L48" s="185"/>
      <c r="M48" s="185"/>
      <c r="N48" s="186"/>
      <c r="O48" s="84"/>
      <c r="P48" s="187"/>
      <c r="Q48" s="185"/>
      <c r="R48" s="185"/>
      <c r="S48" s="185"/>
      <c r="T48" s="188"/>
    </row>
    <row r="49" spans="3:20" x14ac:dyDescent="0.2">
      <c r="C49" s="199"/>
      <c r="D49" s="200"/>
      <c r="E49" s="201"/>
      <c r="F49" s="40"/>
      <c r="G49" s="41"/>
      <c r="I49" s="43"/>
      <c r="J49" s="63" t="s">
        <v>209</v>
      </c>
      <c r="K49" s="31"/>
      <c r="L49" s="31"/>
      <c r="M49" s="31"/>
      <c r="N49" s="43"/>
      <c r="O49" s="42" t="s">
        <v>210</v>
      </c>
      <c r="P49" s="43"/>
      <c r="Q49" s="42" t="s">
        <v>211</v>
      </c>
      <c r="R49" s="43"/>
      <c r="S49" s="42"/>
      <c r="T49" s="32"/>
    </row>
    <row r="50" spans="3:20" ht="19.7" customHeight="1" x14ac:dyDescent="0.2">
      <c r="C50" s="199"/>
      <c r="D50" s="200"/>
      <c r="E50" s="201"/>
      <c r="F50" s="211"/>
      <c r="G50" s="211"/>
      <c r="H50" s="211"/>
      <c r="I50" s="210"/>
      <c r="J50" s="209"/>
      <c r="K50" s="211"/>
      <c r="L50" s="211"/>
      <c r="M50" s="211"/>
      <c r="N50" s="210"/>
      <c r="O50" s="218"/>
      <c r="P50" s="219"/>
      <c r="Q50" s="209"/>
      <c r="R50" s="210"/>
      <c r="S50" s="115"/>
      <c r="T50" s="116"/>
    </row>
    <row r="51" spans="3:20" x14ac:dyDescent="0.2">
      <c r="C51" s="199"/>
      <c r="D51" s="200"/>
      <c r="E51" s="201"/>
      <c r="F51" s="64" t="s">
        <v>212</v>
      </c>
      <c r="G51" s="31"/>
      <c r="H51" s="43"/>
      <c r="I51" s="63"/>
      <c r="J51" s="31"/>
      <c r="K51" s="43"/>
      <c r="L51" s="63"/>
      <c r="M51" s="46"/>
      <c r="N51" s="46"/>
      <c r="O51" s="47"/>
      <c r="P51" s="42" t="s">
        <v>2</v>
      </c>
      <c r="Q51" s="31"/>
      <c r="R51" s="31"/>
      <c r="S51" s="31"/>
      <c r="T51" s="32"/>
    </row>
    <row r="52" spans="3:20" ht="19.7" customHeight="1" x14ac:dyDescent="0.25">
      <c r="C52" s="202"/>
      <c r="D52" s="203"/>
      <c r="E52" s="204"/>
      <c r="F52" s="257"/>
      <c r="G52" s="214"/>
      <c r="H52" s="258"/>
      <c r="I52" s="259"/>
      <c r="J52" s="214"/>
      <c r="K52" s="258"/>
      <c r="L52" s="259"/>
      <c r="M52" s="214"/>
      <c r="N52" s="214"/>
      <c r="O52" s="258"/>
      <c r="P52" s="213"/>
      <c r="Q52" s="214"/>
      <c r="R52" s="214"/>
      <c r="S52" s="214"/>
      <c r="T52" s="215"/>
    </row>
    <row r="53" spans="3:20" ht="5.85" customHeight="1" x14ac:dyDescent="0.2"/>
    <row r="54" spans="3:20" ht="22.9" customHeight="1" x14ac:dyDescent="0.2">
      <c r="C54" s="212" t="s">
        <v>215</v>
      </c>
      <c r="D54" s="212"/>
      <c r="E54" s="212"/>
      <c r="F54" s="212"/>
      <c r="G54" s="212"/>
      <c r="H54" s="212"/>
      <c r="I54" s="212"/>
      <c r="J54" s="212"/>
      <c r="K54" s="212"/>
      <c r="L54" s="212"/>
      <c r="M54" s="212"/>
      <c r="N54" s="212"/>
      <c r="O54" s="212"/>
      <c r="P54" s="212"/>
      <c r="Q54" s="212"/>
      <c r="R54" s="212"/>
      <c r="S54" s="212"/>
      <c r="T54" s="212"/>
    </row>
    <row r="55" spans="3:20" ht="5.85" customHeight="1" x14ac:dyDescent="0.2"/>
    <row r="56" spans="3:20" ht="17.25" customHeight="1" x14ac:dyDescent="0.2">
      <c r="C56" s="55" t="s">
        <v>216</v>
      </c>
      <c r="D56" s="58"/>
      <c r="E56" s="58"/>
      <c r="F56" s="58"/>
      <c r="G56" s="59"/>
      <c r="H56" s="61" t="s">
        <v>131</v>
      </c>
      <c r="I56" s="65"/>
      <c r="J56" s="65"/>
      <c r="K56" s="60"/>
      <c r="L56" s="61" t="s">
        <v>217</v>
      </c>
      <c r="M56" s="65"/>
      <c r="N56" s="65"/>
      <c r="O56" s="60"/>
      <c r="P56" s="61" t="s">
        <v>218</v>
      </c>
      <c r="Q56" s="60"/>
      <c r="R56" s="66" t="s">
        <v>5</v>
      </c>
      <c r="S56" s="61"/>
      <c r="T56" s="16"/>
    </row>
    <row r="57" spans="3:20" ht="19.7" customHeight="1" x14ac:dyDescent="0.2">
      <c r="C57" s="206"/>
      <c r="D57" s="185"/>
      <c r="E57" s="185"/>
      <c r="F57" s="185"/>
      <c r="G57" s="186"/>
      <c r="H57" s="187"/>
      <c r="I57" s="185"/>
      <c r="J57" s="185"/>
      <c r="K57" s="186"/>
      <c r="L57" s="187"/>
      <c r="M57" s="185"/>
      <c r="N57" s="185"/>
      <c r="O57" s="186"/>
      <c r="P57" s="207"/>
      <c r="Q57" s="208"/>
      <c r="R57" s="67"/>
      <c r="S57" s="250" t="str">
        <f>IF(AND(P57=0),"",IF(AND(datos!D1=10,datos!H1=TRUE),P57*1.4,IF(AND(datos!H1=TRUE),P57*1.7,P57)))</f>
        <v/>
      </c>
      <c r="T57" s="251"/>
    </row>
    <row r="58" spans="3:20" ht="15" customHeight="1" x14ac:dyDescent="0.2">
      <c r="C58" s="68" t="s">
        <v>132</v>
      </c>
      <c r="D58" s="31"/>
      <c r="E58" s="31"/>
      <c r="F58" s="31"/>
      <c r="G58" s="43"/>
      <c r="H58" s="26" t="s">
        <v>247</v>
      </c>
      <c r="K58" s="43"/>
      <c r="L58" s="252" t="s">
        <v>221</v>
      </c>
      <c r="M58" s="254"/>
      <c r="N58" s="254"/>
      <c r="O58" s="253"/>
      <c r="P58" s="252" t="s">
        <v>220</v>
      </c>
      <c r="Q58" s="253"/>
      <c r="R58" s="172" t="s">
        <v>133</v>
      </c>
      <c r="S58" s="171" t="s">
        <v>219</v>
      </c>
      <c r="T58" s="32"/>
    </row>
    <row r="59" spans="3:20" ht="19.7" customHeight="1" x14ac:dyDescent="0.2">
      <c r="C59" s="206"/>
      <c r="D59" s="185"/>
      <c r="E59" s="185"/>
      <c r="F59" s="185"/>
      <c r="G59" s="186"/>
      <c r="H59" s="187"/>
      <c r="I59" s="185"/>
      <c r="J59" s="185"/>
      <c r="K59" s="186"/>
      <c r="L59" s="187"/>
      <c r="M59" s="185"/>
      <c r="N59" s="185"/>
      <c r="O59" s="186"/>
      <c r="P59" s="261"/>
      <c r="Q59" s="262"/>
      <c r="R59" s="173" t="str">
        <f>datos!A43</f>
        <v/>
      </c>
      <c r="S59" s="216"/>
      <c r="T59" s="217"/>
    </row>
    <row r="60" spans="3:20" ht="15" customHeight="1" x14ac:dyDescent="0.2">
      <c r="C60" s="68"/>
      <c r="D60" s="31"/>
      <c r="E60" s="31"/>
      <c r="F60" s="31"/>
      <c r="G60" s="43"/>
      <c r="H60" s="26"/>
      <c r="K60" s="43"/>
      <c r="L60" s="244"/>
      <c r="M60" s="245"/>
      <c r="N60" s="245"/>
      <c r="O60" s="245"/>
      <c r="P60" s="245"/>
      <c r="Q60" s="245"/>
      <c r="R60" s="245"/>
      <c r="S60" s="245"/>
      <c r="T60" s="246"/>
    </row>
    <row r="61" spans="3:20" ht="19.7" customHeight="1" x14ac:dyDescent="0.2">
      <c r="C61" s="205"/>
      <c r="D61" s="190"/>
      <c r="E61" s="190"/>
      <c r="F61" s="190"/>
      <c r="G61" s="191"/>
      <c r="H61" s="189"/>
      <c r="I61" s="190"/>
      <c r="J61" s="190"/>
      <c r="K61" s="191"/>
      <c r="L61" s="247"/>
      <c r="M61" s="248"/>
      <c r="N61" s="248"/>
      <c r="O61" s="248"/>
      <c r="P61" s="248"/>
      <c r="Q61" s="248"/>
      <c r="R61" s="248"/>
      <c r="S61" s="248"/>
      <c r="T61" s="249"/>
    </row>
    <row r="62" spans="3:20" ht="5.85" customHeight="1" x14ac:dyDescent="0.2"/>
    <row r="63" spans="3:20" x14ac:dyDescent="0.2">
      <c r="C63" s="70" t="s">
        <v>222</v>
      </c>
      <c r="D63" s="71"/>
      <c r="E63" s="71"/>
      <c r="F63" s="71"/>
      <c r="G63" s="71"/>
      <c r="H63" s="2"/>
      <c r="I63" s="2"/>
      <c r="J63" s="2"/>
      <c r="K63" s="2"/>
      <c r="L63" s="72"/>
      <c r="M63" s="71" t="s">
        <v>223</v>
      </c>
      <c r="N63" s="15"/>
      <c r="O63" s="15"/>
      <c r="P63" s="2"/>
      <c r="Q63" s="2"/>
      <c r="R63" s="2"/>
      <c r="S63" s="2"/>
      <c r="T63" s="73"/>
    </row>
    <row r="64" spans="3:20" ht="21" customHeight="1" x14ac:dyDescent="0.2">
      <c r="C64" s="270" t="str">
        <f>IF(F37=0,"",CONCATENATE(P37,datos!J1,F37,datos!J1,K37))</f>
        <v/>
      </c>
      <c r="D64" s="271"/>
      <c r="E64" s="271"/>
      <c r="F64" s="271"/>
      <c r="G64" s="271"/>
      <c r="H64" s="271"/>
      <c r="I64" s="271"/>
      <c r="J64" s="271"/>
      <c r="K64" s="271"/>
      <c r="L64" s="272"/>
      <c r="M64" s="284" t="str">
        <f>IF(F46=0,"",(CONCATENATE(P46,datos!J1,F46,datos!J1,K46)))</f>
        <v/>
      </c>
      <c r="N64" s="285"/>
      <c r="O64" s="285"/>
      <c r="P64" s="285"/>
      <c r="Q64" s="285"/>
      <c r="R64" s="285"/>
      <c r="S64" s="285"/>
      <c r="T64" s="286"/>
    </row>
    <row r="65" spans="3:20" ht="5.85" customHeight="1" x14ac:dyDescent="0.2"/>
    <row r="66" spans="3:20" ht="22.9" customHeight="1" x14ac:dyDescent="0.2">
      <c r="C66" s="212" t="s">
        <v>224</v>
      </c>
      <c r="D66" s="212"/>
      <c r="E66" s="212"/>
      <c r="F66" s="212"/>
      <c r="G66" s="212"/>
      <c r="H66" s="212"/>
      <c r="I66" s="212"/>
      <c r="J66" s="212"/>
      <c r="K66" s="212"/>
      <c r="L66" s="212"/>
      <c r="M66" s="212"/>
      <c r="N66" s="212"/>
      <c r="O66" s="212"/>
      <c r="P66" s="212"/>
      <c r="Q66" s="212"/>
      <c r="R66" s="212"/>
      <c r="S66" s="212"/>
      <c r="T66" s="212"/>
    </row>
    <row r="67" spans="3:20" ht="5.85" customHeight="1" x14ac:dyDescent="0.2"/>
    <row r="68" spans="3:20" ht="16.350000000000001" customHeight="1" x14ac:dyDescent="0.2">
      <c r="C68" s="296" t="s">
        <v>224</v>
      </c>
      <c r="D68" s="297"/>
      <c r="E68" s="297"/>
      <c r="F68" s="297"/>
      <c r="G68" s="297"/>
      <c r="H68" s="297"/>
      <c r="I68" s="297"/>
      <c r="J68" s="297"/>
      <c r="K68" s="297"/>
      <c r="L68" s="298"/>
      <c r="M68" s="192"/>
      <c r="N68" s="193"/>
      <c r="O68" s="193"/>
      <c r="P68" s="193"/>
      <c r="Q68" s="193"/>
      <c r="R68" s="193"/>
      <c r="S68" s="193"/>
      <c r="T68" s="194"/>
    </row>
    <row r="69" spans="3:20" ht="19.7" customHeight="1" x14ac:dyDescent="0.2">
      <c r="C69" s="17"/>
      <c r="D69" s="18"/>
      <c r="E69" s="18"/>
      <c r="F69" s="74"/>
      <c r="G69" s="74"/>
      <c r="H69" s="156"/>
      <c r="J69" s="18"/>
      <c r="K69" s="18"/>
      <c r="L69" s="155"/>
      <c r="M69" s="75"/>
      <c r="N69" s="18"/>
      <c r="O69" s="269" t="s">
        <v>225</v>
      </c>
      <c r="P69" s="269"/>
      <c r="Q69" s="18"/>
      <c r="R69" s="18"/>
      <c r="S69" s="142">
        <f>IF(datos!G1=1,datos!E1,IF(datos!G1=2,datos!F1,IF(datos!G1=3,datos!E4,IF(datos!G1=4,datos!F2,IF(datos!G1=5,datos!E2,IF(datos!G1=12,datos!F2,IF(datos!G1=7,datos!E5,IF(datos!G1=8,datos!E3,datos!G3))))))))</f>
        <v>525</v>
      </c>
      <c r="T69" s="19"/>
    </row>
    <row r="70" spans="3:20" ht="19.7" customHeight="1" x14ac:dyDescent="0.2">
      <c r="C70" s="17"/>
      <c r="D70" s="18"/>
      <c r="E70" s="18"/>
      <c r="F70" s="74" t="s">
        <v>192</v>
      </c>
      <c r="G70" s="18"/>
      <c r="H70" s="156" t="s">
        <v>170</v>
      </c>
      <c r="I70" s="18"/>
      <c r="J70" s="18"/>
      <c r="K70" s="18"/>
      <c r="L70" s="155" t="s">
        <v>169</v>
      </c>
      <c r="M70" s="263"/>
      <c r="N70" s="264"/>
      <c r="O70" s="264"/>
      <c r="P70" s="264"/>
      <c r="Q70" s="18"/>
      <c r="R70" s="18"/>
      <c r="S70" s="143" t="str">
        <f>IF(datos!K1=TRUE,datos!K2,"0,00 €")</f>
        <v>0,00 €</v>
      </c>
      <c r="T70" s="19"/>
    </row>
    <row r="71" spans="3:20" ht="19.7" customHeight="1" thickBot="1" x14ac:dyDescent="0.25">
      <c r="C71" s="17"/>
      <c r="D71" s="18"/>
      <c r="E71" s="18"/>
      <c r="F71" s="154" t="s">
        <v>191</v>
      </c>
      <c r="G71" s="18"/>
      <c r="H71" s="156" t="s">
        <v>170</v>
      </c>
      <c r="I71" s="18"/>
      <c r="J71" s="18"/>
      <c r="K71" s="18"/>
      <c r="L71" s="155" t="s">
        <v>169</v>
      </c>
      <c r="M71" s="75"/>
      <c r="N71" s="18"/>
      <c r="O71" s="277" t="s">
        <v>226</v>
      </c>
      <c r="P71" s="277"/>
      <c r="Q71" s="76"/>
      <c r="R71" s="76"/>
      <c r="S71" s="82">
        <f>S69</f>
        <v>525</v>
      </c>
      <c r="T71" s="19"/>
    </row>
    <row r="72" spans="3:20" ht="19.7" customHeight="1" thickTop="1" x14ac:dyDescent="0.2">
      <c r="C72" s="77"/>
      <c r="D72" s="69"/>
      <c r="E72" s="69"/>
      <c r="F72" s="154" t="s">
        <v>190</v>
      </c>
      <c r="G72" s="69"/>
      <c r="H72" s="156" t="s">
        <v>170</v>
      </c>
      <c r="I72" s="69"/>
      <c r="J72" s="69"/>
      <c r="K72" s="69"/>
      <c r="L72" s="155" t="s">
        <v>169</v>
      </c>
      <c r="M72" s="53"/>
      <c r="N72" s="69"/>
      <c r="O72" s="69"/>
      <c r="P72" s="69"/>
      <c r="Q72" s="69"/>
      <c r="R72" s="69"/>
      <c r="S72" s="69"/>
      <c r="T72" s="54"/>
    </row>
    <row r="73" spans="3:20" ht="19.7" customHeight="1" x14ac:dyDescent="0.2">
      <c r="C73" s="299" t="s">
        <v>229</v>
      </c>
      <c r="D73" s="300"/>
      <c r="E73" s="300"/>
      <c r="F73" s="300"/>
      <c r="G73" s="300"/>
      <c r="H73" s="300"/>
      <c r="I73" s="300"/>
      <c r="J73" s="300"/>
      <c r="K73" s="300"/>
      <c r="L73" s="301"/>
      <c r="M73" s="287" t="s">
        <v>227</v>
      </c>
      <c r="N73" s="288"/>
      <c r="O73" s="288"/>
      <c r="P73" s="288"/>
      <c r="Q73" s="288"/>
      <c r="R73" s="288"/>
      <c r="S73" s="288"/>
      <c r="T73" s="289"/>
    </row>
    <row r="74" spans="3:20" ht="20.100000000000001" customHeight="1" x14ac:dyDescent="0.2">
      <c r="C74" s="17"/>
      <c r="D74" s="29" t="s">
        <v>130</v>
      </c>
      <c r="E74" s="29"/>
      <c r="F74" s="29"/>
      <c r="G74" s="279"/>
      <c r="H74" s="279"/>
      <c r="I74" s="279"/>
      <c r="J74" s="279"/>
      <c r="K74" s="279"/>
      <c r="L74" s="78"/>
      <c r="M74" s="75"/>
      <c r="N74" s="18"/>
      <c r="O74" s="290" t="s">
        <v>228</v>
      </c>
      <c r="P74" s="290"/>
      <c r="Q74" s="290"/>
      <c r="R74" s="290"/>
      <c r="S74" s="290"/>
      <c r="T74" s="291"/>
    </row>
    <row r="75" spans="3:20" ht="20.100000000000001" customHeight="1" x14ac:dyDescent="0.2">
      <c r="C75" s="17"/>
      <c r="D75" s="179" t="s">
        <v>230</v>
      </c>
      <c r="E75" s="29"/>
      <c r="F75" s="29"/>
      <c r="G75" s="279"/>
      <c r="H75" s="279"/>
      <c r="I75" s="279"/>
      <c r="J75" s="279"/>
      <c r="K75" s="279"/>
      <c r="L75" s="78"/>
      <c r="M75" s="75"/>
      <c r="N75" s="18"/>
      <c r="O75" s="292"/>
      <c r="P75" s="293"/>
      <c r="Q75" s="293"/>
      <c r="R75" s="293"/>
      <c r="S75" s="293"/>
      <c r="T75" s="294"/>
    </row>
    <row r="76" spans="3:20" ht="20.100000000000001" customHeight="1" x14ac:dyDescent="0.2">
      <c r="C76" s="17"/>
      <c r="D76" s="29" t="s">
        <v>207</v>
      </c>
      <c r="E76" s="29"/>
      <c r="F76" s="29"/>
      <c r="G76" s="295"/>
      <c r="H76" s="295"/>
      <c r="I76" s="295"/>
      <c r="J76" s="295"/>
      <c r="K76" s="295"/>
      <c r="L76" s="78"/>
      <c r="M76" s="75"/>
      <c r="N76" s="18"/>
      <c r="O76" s="24" t="s">
        <v>233</v>
      </c>
      <c r="P76" s="280" t="str">
        <f>E10</f>
        <v>RACC</v>
      </c>
      <c r="Q76" s="280"/>
      <c r="R76" s="280"/>
      <c r="S76" s="280"/>
      <c r="T76" s="281"/>
    </row>
    <row r="77" spans="3:20" ht="20.100000000000001" customHeight="1" x14ac:dyDescent="0.2">
      <c r="C77" s="17"/>
      <c r="D77" s="29" t="s">
        <v>231</v>
      </c>
      <c r="E77" s="29"/>
      <c r="F77" s="29"/>
      <c r="G77" s="279"/>
      <c r="H77" s="279"/>
      <c r="I77" s="279"/>
      <c r="J77" s="279"/>
      <c r="K77" s="279"/>
      <c r="L77" s="78"/>
      <c r="M77" s="75"/>
      <c r="N77" s="18"/>
      <c r="O77" s="24" t="s">
        <v>234</v>
      </c>
      <c r="P77" s="280" t="str">
        <f>VLOOKUP(ORGANIZADORES!$B$13,ORGANIZADORES!$A$3:$P$12,14,FALSE)</f>
        <v>Banc Sabadell</v>
      </c>
      <c r="Q77" s="280" t="str">
        <f>VLOOKUP(ORGANIZADORES!$B$13,ORGANIZADORES!$A$3:$P$12,4,FALSE)</f>
        <v>RACC</v>
      </c>
      <c r="R77" s="280" t="str">
        <f>VLOOKUP(ORGANIZADORES!$B$13,ORGANIZADORES!$A$3:$P$12,4,FALSE)</f>
        <v>RACC</v>
      </c>
      <c r="S77" s="280" t="str">
        <f>VLOOKUP(ORGANIZADORES!$B$13,ORGANIZADORES!$A$3:$P$12,4,FALSE)</f>
        <v>RACC</v>
      </c>
      <c r="T77" s="281" t="str">
        <f>VLOOKUP(ORGANIZADORES!$B$13,ORGANIZADORES!$A$3:$P$12,4,FALSE)</f>
        <v>RACC</v>
      </c>
    </row>
    <row r="78" spans="3:20" ht="20.100000000000001" customHeight="1" x14ac:dyDescent="0.2">
      <c r="C78" s="17"/>
      <c r="D78" s="29" t="s">
        <v>10</v>
      </c>
      <c r="E78" s="29"/>
      <c r="F78" s="29"/>
      <c r="G78" s="151"/>
      <c r="H78" s="152" t="s">
        <v>232</v>
      </c>
      <c r="I78" s="152"/>
      <c r="J78" s="279"/>
      <c r="K78" s="279"/>
      <c r="L78" s="78"/>
      <c r="M78" s="75"/>
      <c r="N78" s="18"/>
      <c r="O78" s="24" t="s">
        <v>11</v>
      </c>
      <c r="P78" s="282" t="str">
        <f>VLOOKUP(ORGANIZADORES!$B$13,ORGANIZADORES!$A$3:$P$12,15,FALSE)</f>
        <v>ES03 0081 0105 1200 0101 4203</v>
      </c>
      <c r="Q78" s="282" t="str">
        <f>VLOOKUP(ORGANIZADORES!$B$13,ORGANIZADORES!$A$3:$P$12,4,FALSE)</f>
        <v>RACC</v>
      </c>
      <c r="R78" s="282" t="str">
        <f>VLOOKUP(ORGANIZADORES!$B$13,ORGANIZADORES!$A$3:$P$12,4,FALSE)</f>
        <v>RACC</v>
      </c>
      <c r="S78" s="282" t="str">
        <f>VLOOKUP(ORGANIZADORES!$B$13,ORGANIZADORES!$A$3:$P$12,4,FALSE)</f>
        <v>RACC</v>
      </c>
      <c r="T78" s="283" t="str">
        <f>VLOOKUP(ORGANIZADORES!$B$13,ORGANIZADORES!$A$3:$P$12,4,FALSE)</f>
        <v>RACC</v>
      </c>
    </row>
    <row r="79" spans="3:20" ht="5.85" customHeight="1" x14ac:dyDescent="0.2">
      <c r="C79" s="20"/>
      <c r="D79" s="21"/>
      <c r="E79" s="21"/>
      <c r="F79" s="21"/>
      <c r="G79" s="21"/>
      <c r="H79" s="21"/>
      <c r="I79" s="21"/>
      <c r="J79" s="21"/>
      <c r="K79" s="21"/>
      <c r="L79" s="79"/>
      <c r="M79" s="80"/>
      <c r="N79" s="21"/>
      <c r="O79" s="21"/>
      <c r="P79" s="21"/>
      <c r="Q79" s="21"/>
      <c r="R79" s="21"/>
      <c r="S79" s="21"/>
      <c r="T79" s="22"/>
    </row>
    <row r="80" spans="3:20" ht="5.85" customHeight="1" x14ac:dyDescent="0.2"/>
    <row r="81" spans="3:20" x14ac:dyDescent="0.2">
      <c r="C81" s="14"/>
      <c r="D81" s="71" t="s">
        <v>235</v>
      </c>
      <c r="E81" s="71"/>
      <c r="F81" s="71"/>
      <c r="G81" s="71"/>
      <c r="H81" s="71"/>
      <c r="I81" s="71"/>
      <c r="J81" s="71"/>
      <c r="K81" s="71"/>
      <c r="L81" s="71"/>
      <c r="M81" s="71"/>
      <c r="N81" s="71"/>
      <c r="O81" s="71"/>
      <c r="P81" s="71"/>
      <c r="Q81" s="71"/>
      <c r="R81" s="71"/>
      <c r="S81" s="71"/>
      <c r="T81" s="16"/>
    </row>
    <row r="82" spans="3:20" x14ac:dyDescent="0.2">
      <c r="C82" s="17"/>
      <c r="D82" s="265"/>
      <c r="E82" s="265"/>
      <c r="F82" s="265"/>
      <c r="G82" s="265"/>
      <c r="H82" s="265"/>
      <c r="I82" s="265"/>
      <c r="J82" s="265"/>
      <c r="K82" s="265"/>
      <c r="L82" s="265"/>
      <c r="M82" s="265"/>
      <c r="N82" s="265"/>
      <c r="O82" s="265"/>
      <c r="P82" s="265"/>
      <c r="Q82" s="265"/>
      <c r="R82" s="265"/>
      <c r="S82" s="265"/>
      <c r="T82" s="266"/>
    </row>
    <row r="83" spans="3:20" x14ac:dyDescent="0.2">
      <c r="C83" s="17"/>
      <c r="D83" s="265"/>
      <c r="E83" s="265"/>
      <c r="F83" s="265"/>
      <c r="G83" s="265"/>
      <c r="H83" s="265"/>
      <c r="I83" s="265"/>
      <c r="J83" s="265"/>
      <c r="K83" s="265"/>
      <c r="L83" s="265"/>
      <c r="M83" s="265"/>
      <c r="N83" s="265"/>
      <c r="O83" s="265"/>
      <c r="P83" s="265"/>
      <c r="Q83" s="265"/>
      <c r="R83" s="265"/>
      <c r="S83" s="265"/>
      <c r="T83" s="266"/>
    </row>
    <row r="84" spans="3:20" x14ac:dyDescent="0.2">
      <c r="C84" s="17"/>
      <c r="D84" s="265"/>
      <c r="E84" s="265"/>
      <c r="F84" s="265"/>
      <c r="G84" s="265"/>
      <c r="H84" s="265"/>
      <c r="I84" s="265"/>
      <c r="J84" s="265"/>
      <c r="K84" s="265"/>
      <c r="L84" s="265"/>
      <c r="M84" s="265"/>
      <c r="N84" s="265"/>
      <c r="O84" s="265"/>
      <c r="P84" s="265"/>
      <c r="Q84" s="265"/>
      <c r="R84" s="265"/>
      <c r="S84" s="265"/>
      <c r="T84" s="266"/>
    </row>
    <row r="85" spans="3:20" x14ac:dyDescent="0.2">
      <c r="C85" s="20"/>
      <c r="D85" s="267"/>
      <c r="E85" s="267"/>
      <c r="F85" s="267"/>
      <c r="G85" s="267"/>
      <c r="H85" s="267"/>
      <c r="I85" s="267"/>
      <c r="J85" s="267"/>
      <c r="K85" s="267"/>
      <c r="L85" s="267"/>
      <c r="M85" s="267"/>
      <c r="N85" s="267"/>
      <c r="O85" s="267"/>
      <c r="P85" s="267"/>
      <c r="Q85" s="267"/>
      <c r="R85" s="267"/>
      <c r="S85" s="267"/>
      <c r="T85" s="268"/>
    </row>
    <row r="86" spans="3:20" ht="4.7" customHeight="1" x14ac:dyDescent="0.2">
      <c r="C86" s="91"/>
      <c r="D86" s="92"/>
      <c r="E86" s="92"/>
      <c r="F86" s="92"/>
      <c r="G86" s="92"/>
      <c r="H86" s="92"/>
      <c r="I86" s="92"/>
      <c r="J86" s="92"/>
      <c r="K86" s="92"/>
      <c r="L86" s="92"/>
      <c r="M86" s="92"/>
      <c r="N86" s="92"/>
      <c r="O86" s="92"/>
      <c r="P86" s="92"/>
      <c r="Q86" s="92"/>
      <c r="R86" s="92"/>
      <c r="S86" s="92"/>
      <c r="T86" s="91"/>
    </row>
    <row r="87" spans="3:20" ht="18" x14ac:dyDescent="0.2">
      <c r="C87" s="212" t="s">
        <v>236</v>
      </c>
      <c r="D87" s="212"/>
      <c r="E87" s="212"/>
      <c r="F87" s="212"/>
      <c r="G87" s="212"/>
      <c r="H87" s="212"/>
      <c r="I87" s="212"/>
      <c r="J87" s="212"/>
      <c r="K87" s="212"/>
      <c r="L87" s="212"/>
      <c r="M87" s="212"/>
      <c r="N87" s="212"/>
      <c r="O87" s="212"/>
      <c r="P87" s="212"/>
      <c r="Q87" s="212"/>
      <c r="R87" s="212"/>
      <c r="S87" s="212"/>
      <c r="T87" s="212"/>
    </row>
    <row r="88" spans="3:20" ht="4.7" customHeight="1" x14ac:dyDescent="0.2">
      <c r="C88" s="18"/>
      <c r="D88" s="90"/>
      <c r="E88" s="90"/>
      <c r="F88" s="90"/>
      <c r="G88" s="90"/>
      <c r="H88" s="90"/>
      <c r="I88" s="90"/>
      <c r="J88" s="90"/>
      <c r="K88" s="90"/>
      <c r="L88" s="90"/>
      <c r="M88" s="90"/>
      <c r="N88" s="90"/>
      <c r="O88" s="90"/>
      <c r="P88" s="90"/>
      <c r="Q88" s="90"/>
      <c r="R88" s="90"/>
      <c r="S88" s="90"/>
      <c r="T88" s="18"/>
    </row>
    <row r="89" spans="3:20" ht="4.7" customHeight="1" x14ac:dyDescent="0.2">
      <c r="C89" s="98"/>
      <c r="D89" s="91"/>
      <c r="E89" s="91"/>
      <c r="F89" s="91"/>
      <c r="G89" s="91"/>
      <c r="H89" s="93"/>
      <c r="I89" s="93"/>
      <c r="J89" s="93"/>
      <c r="K89" s="93"/>
      <c r="L89" s="93"/>
      <c r="M89" s="93"/>
      <c r="N89" s="93"/>
      <c r="O89" s="93"/>
      <c r="P89" s="93"/>
      <c r="Q89" s="93"/>
      <c r="R89" s="93"/>
      <c r="S89" s="93"/>
      <c r="T89" s="94"/>
    </row>
    <row r="90" spans="3:20" ht="14.25" customHeight="1" x14ac:dyDescent="0.2">
      <c r="C90" s="99"/>
      <c r="D90" s="183" t="s">
        <v>237</v>
      </c>
      <c r="E90" s="183"/>
      <c r="F90" s="183"/>
      <c r="G90" s="183"/>
      <c r="H90" s="184" t="str">
        <f>C64</f>
        <v/>
      </c>
      <c r="I90" s="184"/>
      <c r="J90" s="184"/>
      <c r="K90" s="184"/>
      <c r="L90" s="184"/>
      <c r="M90" s="184"/>
      <c r="N90" s="184"/>
      <c r="O90" s="184"/>
      <c r="P90" s="184"/>
      <c r="Q90" s="184"/>
      <c r="R90" s="184"/>
      <c r="S90" s="184"/>
      <c r="T90" s="19"/>
    </row>
    <row r="91" spans="3:20" ht="6" customHeight="1" x14ac:dyDescent="0.2">
      <c r="C91" s="99"/>
      <c r="D91" s="100"/>
      <c r="E91" s="100"/>
      <c r="F91" s="100"/>
      <c r="G91" s="100"/>
      <c r="T91" s="19"/>
    </row>
    <row r="92" spans="3:20" x14ac:dyDescent="0.2">
      <c r="C92" s="99"/>
      <c r="D92" s="183" t="s">
        <v>238</v>
      </c>
      <c r="E92" s="183"/>
      <c r="F92" s="183"/>
      <c r="G92" s="183"/>
      <c r="H92" s="273"/>
      <c r="I92" s="273"/>
      <c r="J92" s="273"/>
      <c r="K92" s="273"/>
      <c r="L92" s="273"/>
      <c r="M92" s="273"/>
      <c r="N92" s="273"/>
      <c r="O92" s="273"/>
      <c r="P92" s="273"/>
      <c r="Q92" s="273"/>
      <c r="R92" s="273"/>
      <c r="S92" s="273"/>
      <c r="T92" s="19"/>
    </row>
    <row r="93" spans="3:20" x14ac:dyDescent="0.2">
      <c r="C93" s="99"/>
      <c r="D93" s="100"/>
      <c r="E93" s="100"/>
      <c r="F93" s="100"/>
      <c r="G93" s="100"/>
      <c r="H93" s="273"/>
      <c r="I93" s="273"/>
      <c r="J93" s="273"/>
      <c r="K93" s="273"/>
      <c r="L93" s="273"/>
      <c r="M93" s="273"/>
      <c r="N93" s="273"/>
      <c r="O93" s="273"/>
      <c r="P93" s="273"/>
      <c r="Q93" s="273"/>
      <c r="R93" s="273"/>
      <c r="S93" s="273"/>
      <c r="T93" s="19"/>
    </row>
    <row r="94" spans="3:20" x14ac:dyDescent="0.2">
      <c r="C94" s="99"/>
      <c r="D94" s="100"/>
      <c r="E94" s="100"/>
      <c r="F94" s="100"/>
      <c r="G94" s="100"/>
      <c r="H94" s="273"/>
      <c r="I94" s="273"/>
      <c r="J94" s="273"/>
      <c r="K94" s="273"/>
      <c r="L94" s="273"/>
      <c r="M94" s="273"/>
      <c r="N94" s="273"/>
      <c r="O94" s="273"/>
      <c r="P94" s="273"/>
      <c r="Q94" s="273"/>
      <c r="R94" s="273"/>
      <c r="S94" s="273"/>
      <c r="T94" s="19"/>
    </row>
    <row r="95" spans="3:20" x14ac:dyDescent="0.2">
      <c r="C95" s="99"/>
      <c r="D95" s="100"/>
      <c r="E95" s="100"/>
      <c r="F95" s="100"/>
      <c r="G95" s="100"/>
      <c r="H95" s="273"/>
      <c r="I95" s="273"/>
      <c r="J95" s="273"/>
      <c r="K95" s="273"/>
      <c r="L95" s="273"/>
      <c r="M95" s="273"/>
      <c r="N95" s="273"/>
      <c r="O95" s="273"/>
      <c r="P95" s="273"/>
      <c r="Q95" s="273"/>
      <c r="R95" s="273"/>
      <c r="S95" s="273"/>
      <c r="T95" s="19"/>
    </row>
    <row r="96" spans="3:20" ht="6" customHeight="1" x14ac:dyDescent="0.2">
      <c r="C96" s="99"/>
      <c r="D96" s="100"/>
      <c r="E96" s="100"/>
      <c r="F96" s="100"/>
      <c r="G96" s="100"/>
      <c r="H96" s="95"/>
      <c r="I96" s="95"/>
      <c r="J96" s="95"/>
      <c r="K96" s="95"/>
      <c r="L96" s="95"/>
      <c r="M96" s="95"/>
      <c r="N96" s="95"/>
      <c r="O96" s="95"/>
      <c r="P96" s="95"/>
      <c r="Q96" s="95"/>
      <c r="R96" s="95"/>
      <c r="S96" s="95"/>
      <c r="T96" s="19"/>
    </row>
    <row r="97" spans="2:37" ht="14.25" customHeight="1" x14ac:dyDescent="0.2">
      <c r="C97" s="99"/>
      <c r="D97" s="101" t="s">
        <v>239</v>
      </c>
      <c r="E97" s="101"/>
      <c r="F97" s="101"/>
      <c r="G97" s="101"/>
      <c r="H97" s="273"/>
      <c r="I97" s="273"/>
      <c r="J97" s="273"/>
      <c r="K97" s="273"/>
      <c r="L97" s="273"/>
      <c r="M97" s="273"/>
      <c r="N97" s="273"/>
      <c r="O97" s="273"/>
      <c r="P97" s="273"/>
      <c r="Q97" s="273"/>
      <c r="R97" s="273"/>
      <c r="S97" s="273"/>
      <c r="T97" s="19"/>
    </row>
    <row r="98" spans="2:37" x14ac:dyDescent="0.2">
      <c r="C98" s="99"/>
      <c r="D98" s="100"/>
      <c r="E98" s="100"/>
      <c r="F98" s="100"/>
      <c r="G98" s="100"/>
      <c r="H98" s="273"/>
      <c r="I98" s="273"/>
      <c r="J98" s="273"/>
      <c r="K98" s="273"/>
      <c r="L98" s="273"/>
      <c r="M98" s="273"/>
      <c r="N98" s="273"/>
      <c r="O98" s="273"/>
      <c r="P98" s="273"/>
      <c r="Q98" s="273"/>
      <c r="R98" s="273"/>
      <c r="S98" s="273"/>
      <c r="T98" s="19"/>
    </row>
    <row r="99" spans="2:37" x14ac:dyDescent="0.2">
      <c r="C99" s="99"/>
      <c r="D99" s="100"/>
      <c r="E99" s="100"/>
      <c r="F99" s="100"/>
      <c r="G99" s="100"/>
      <c r="H99" s="273"/>
      <c r="I99" s="273"/>
      <c r="J99" s="273"/>
      <c r="K99" s="273"/>
      <c r="L99" s="273"/>
      <c r="M99" s="273"/>
      <c r="N99" s="273"/>
      <c r="O99" s="273"/>
      <c r="P99" s="273"/>
      <c r="Q99" s="273"/>
      <c r="R99" s="273"/>
      <c r="S99" s="273"/>
      <c r="T99" s="19"/>
    </row>
    <row r="100" spans="2:37" x14ac:dyDescent="0.2">
      <c r="C100" s="99"/>
      <c r="D100" s="100"/>
      <c r="E100" s="100"/>
      <c r="F100" s="100"/>
      <c r="G100" s="100"/>
      <c r="H100" s="273"/>
      <c r="I100" s="273"/>
      <c r="J100" s="273"/>
      <c r="K100" s="273"/>
      <c r="L100" s="273"/>
      <c r="M100" s="273"/>
      <c r="N100" s="273"/>
      <c r="O100" s="273"/>
      <c r="P100" s="273"/>
      <c r="Q100" s="273"/>
      <c r="R100" s="273"/>
      <c r="S100" s="273"/>
      <c r="T100" s="19"/>
    </row>
    <row r="101" spans="2:37" ht="6" customHeight="1" x14ac:dyDescent="0.2">
      <c r="C101" s="99"/>
      <c r="D101" s="100"/>
      <c r="E101" s="100"/>
      <c r="F101" s="100"/>
      <c r="G101" s="100"/>
      <c r="T101" s="19"/>
    </row>
    <row r="102" spans="2:37" x14ac:dyDescent="0.2">
      <c r="C102" s="99"/>
      <c r="D102" s="183" t="s">
        <v>240</v>
      </c>
      <c r="E102" s="183"/>
      <c r="F102" s="183"/>
      <c r="G102" s="183"/>
      <c r="H102" s="184" t="str">
        <f>M64</f>
        <v/>
      </c>
      <c r="I102" s="184"/>
      <c r="J102" s="184"/>
      <c r="K102" s="184"/>
      <c r="L102" s="184"/>
      <c r="M102" s="184"/>
      <c r="N102" s="184"/>
      <c r="O102" s="184"/>
      <c r="P102" s="184"/>
      <c r="Q102" s="184"/>
      <c r="R102" s="184"/>
      <c r="S102" s="184"/>
      <c r="T102" s="19"/>
    </row>
    <row r="103" spans="2:37" ht="6.75" customHeight="1" x14ac:dyDescent="0.2">
      <c r="C103" s="99"/>
      <c r="D103" s="100"/>
      <c r="E103" s="100"/>
      <c r="F103" s="100"/>
      <c r="G103" s="100"/>
      <c r="T103" s="19"/>
    </row>
    <row r="104" spans="2:37" x14ac:dyDescent="0.2">
      <c r="C104" s="99"/>
      <c r="D104" s="183" t="s">
        <v>238</v>
      </c>
      <c r="E104" s="183"/>
      <c r="F104" s="183"/>
      <c r="G104" s="183"/>
      <c r="H104" s="273"/>
      <c r="I104" s="273"/>
      <c r="J104" s="273"/>
      <c r="K104" s="273"/>
      <c r="L104" s="273"/>
      <c r="M104" s="273"/>
      <c r="N104" s="273"/>
      <c r="O104" s="273"/>
      <c r="P104" s="273"/>
      <c r="Q104" s="273"/>
      <c r="R104" s="273"/>
      <c r="S104" s="273"/>
      <c r="T104" s="19"/>
    </row>
    <row r="105" spans="2:37" x14ac:dyDescent="0.2">
      <c r="C105" s="99"/>
      <c r="D105" s="100"/>
      <c r="E105" s="100"/>
      <c r="F105" s="100"/>
      <c r="G105" s="100"/>
      <c r="H105" s="273"/>
      <c r="I105" s="273"/>
      <c r="J105" s="273"/>
      <c r="K105" s="273"/>
      <c r="L105" s="273"/>
      <c r="M105" s="273"/>
      <c r="N105" s="273"/>
      <c r="O105" s="273"/>
      <c r="P105" s="273"/>
      <c r="Q105" s="273"/>
      <c r="R105" s="273"/>
      <c r="S105" s="273"/>
      <c r="T105" s="19"/>
    </row>
    <row r="106" spans="2:37" x14ac:dyDescent="0.2">
      <c r="C106" s="99"/>
      <c r="D106" s="100"/>
      <c r="E106" s="100"/>
      <c r="F106" s="100"/>
      <c r="G106" s="100"/>
      <c r="H106" s="273"/>
      <c r="I106" s="273"/>
      <c r="J106" s="273"/>
      <c r="K106" s="273"/>
      <c r="L106" s="273"/>
      <c r="M106" s="273"/>
      <c r="N106" s="273"/>
      <c r="O106" s="273"/>
      <c r="P106" s="273"/>
      <c r="Q106" s="273"/>
      <c r="R106" s="273"/>
      <c r="S106" s="273"/>
      <c r="T106" s="19"/>
    </row>
    <row r="107" spans="2:37" x14ac:dyDescent="0.2">
      <c r="B107" s="18"/>
      <c r="C107" s="99"/>
      <c r="D107" s="100"/>
      <c r="E107" s="100"/>
      <c r="F107" s="100"/>
      <c r="G107" s="100"/>
      <c r="H107" s="273"/>
      <c r="I107" s="273"/>
      <c r="J107" s="273"/>
      <c r="K107" s="273"/>
      <c r="L107" s="273"/>
      <c r="M107" s="273"/>
      <c r="N107" s="273"/>
      <c r="O107" s="273"/>
      <c r="P107" s="273"/>
      <c r="Q107" s="273"/>
      <c r="R107" s="273"/>
      <c r="S107" s="273"/>
      <c r="T107" s="19"/>
    </row>
    <row r="108" spans="2:37" s="18" customFormat="1" ht="6" customHeight="1" x14ac:dyDescent="0.2">
      <c r="C108" s="99"/>
      <c r="D108" s="100"/>
      <c r="E108" s="100"/>
      <c r="F108" s="100"/>
      <c r="G108" s="100"/>
      <c r="H108" s="95"/>
      <c r="I108" s="95"/>
      <c r="J108" s="95"/>
      <c r="K108" s="95"/>
      <c r="L108" s="95"/>
      <c r="M108" s="95"/>
      <c r="N108" s="95"/>
      <c r="O108" s="95"/>
      <c r="P108" s="95"/>
      <c r="Q108" s="95"/>
      <c r="R108" s="95"/>
      <c r="S108" s="95"/>
      <c r="T108" s="19"/>
    </row>
    <row r="109" spans="2:37" x14ac:dyDescent="0.2">
      <c r="C109" s="99"/>
      <c r="D109" s="141" t="s">
        <v>239</v>
      </c>
      <c r="E109" s="101"/>
      <c r="F109" s="101"/>
      <c r="G109" s="101"/>
      <c r="H109" s="273"/>
      <c r="I109" s="273"/>
      <c r="J109" s="273"/>
      <c r="K109" s="273"/>
      <c r="L109" s="273"/>
      <c r="M109" s="273"/>
      <c r="N109" s="273"/>
      <c r="O109" s="273"/>
      <c r="P109" s="273"/>
      <c r="Q109" s="273"/>
      <c r="R109" s="273"/>
      <c r="S109" s="273"/>
      <c r="T109" s="19"/>
    </row>
    <row r="110" spans="2:37" x14ac:dyDescent="0.2">
      <c r="C110" s="99"/>
      <c r="D110" s="100"/>
      <c r="E110" s="100"/>
      <c r="F110" s="100"/>
      <c r="G110" s="100"/>
      <c r="H110" s="273"/>
      <c r="I110" s="273"/>
      <c r="J110" s="273"/>
      <c r="K110" s="273"/>
      <c r="L110" s="273"/>
      <c r="M110" s="273"/>
      <c r="N110" s="273"/>
      <c r="O110" s="273"/>
      <c r="P110" s="273"/>
      <c r="Q110" s="273"/>
      <c r="R110" s="273"/>
      <c r="S110" s="273"/>
      <c r="T110" s="19"/>
    </row>
    <row r="111" spans="2:37" x14ac:dyDescent="0.2">
      <c r="C111" s="99"/>
      <c r="D111" s="100"/>
      <c r="E111" s="100"/>
      <c r="F111" s="100"/>
      <c r="G111" s="100"/>
      <c r="H111" s="273"/>
      <c r="I111" s="273"/>
      <c r="J111" s="273"/>
      <c r="K111" s="273"/>
      <c r="L111" s="273"/>
      <c r="M111" s="273"/>
      <c r="N111" s="273"/>
      <c r="O111" s="273"/>
      <c r="P111" s="273"/>
      <c r="Q111" s="273"/>
      <c r="R111" s="273"/>
      <c r="S111" s="273"/>
      <c r="T111" s="19"/>
    </row>
    <row r="112" spans="2:37" x14ac:dyDescent="0.2">
      <c r="C112" s="102"/>
      <c r="D112" s="103"/>
      <c r="E112" s="103"/>
      <c r="F112" s="103"/>
      <c r="G112" s="103"/>
      <c r="H112" s="274"/>
      <c r="I112" s="274"/>
      <c r="J112" s="274"/>
      <c r="K112" s="274"/>
      <c r="L112" s="274"/>
      <c r="M112" s="274"/>
      <c r="N112" s="274"/>
      <c r="O112" s="274"/>
      <c r="P112" s="274"/>
      <c r="Q112" s="274"/>
      <c r="R112" s="274"/>
      <c r="S112" s="274"/>
      <c r="T112" s="97"/>
      <c r="U112" s="17"/>
      <c r="W112" s="18"/>
      <c r="X112" s="18"/>
      <c r="Y112" s="18"/>
      <c r="Z112" s="18"/>
      <c r="AA112" s="18"/>
      <c r="AB112" s="18"/>
      <c r="AC112" s="18"/>
      <c r="AD112" s="18"/>
      <c r="AE112" s="18"/>
      <c r="AF112" s="18"/>
      <c r="AG112" s="18"/>
      <c r="AH112" s="18"/>
      <c r="AI112" s="18"/>
      <c r="AJ112" s="18"/>
      <c r="AK112" s="18"/>
    </row>
    <row r="113" spans="3:33" ht="18.399999999999999" customHeight="1" x14ac:dyDescent="0.2">
      <c r="C113" s="275"/>
      <c r="D113" s="275"/>
      <c r="E113" s="275"/>
      <c r="F113" s="275"/>
      <c r="G113" s="275"/>
      <c r="H113" s="275"/>
      <c r="I113" s="275"/>
      <c r="J113" s="275"/>
      <c r="K113" s="275"/>
      <c r="L113" s="275"/>
      <c r="M113" s="275"/>
      <c r="N113" s="275"/>
      <c r="O113" s="275"/>
      <c r="P113" s="275"/>
      <c r="Q113" s="275"/>
      <c r="R113" s="275"/>
      <c r="S113" s="275"/>
      <c r="T113" s="275"/>
      <c r="U113" s="139"/>
      <c r="V113" s="138"/>
      <c r="W113" s="138"/>
      <c r="X113" s="138"/>
      <c r="Y113" s="138"/>
      <c r="Z113" s="138"/>
      <c r="AA113" s="138"/>
      <c r="AB113" s="138"/>
      <c r="AC113" s="138"/>
      <c r="AD113" s="138"/>
      <c r="AE113" s="138"/>
      <c r="AF113" s="138"/>
      <c r="AG113" s="138"/>
    </row>
    <row r="114" spans="3:33" ht="18.95" customHeight="1" x14ac:dyDescent="0.2">
      <c r="C114" s="276"/>
      <c r="D114" s="276"/>
      <c r="E114" s="276"/>
      <c r="F114" s="276"/>
      <c r="G114" s="276"/>
      <c r="H114" s="276"/>
      <c r="I114" s="276"/>
      <c r="J114" s="276"/>
      <c r="K114" s="276"/>
      <c r="L114" s="276"/>
      <c r="M114" s="276"/>
      <c r="N114" s="276"/>
      <c r="O114" s="276"/>
      <c r="P114" s="276"/>
      <c r="Q114" s="276"/>
      <c r="R114" s="276"/>
      <c r="S114" s="276"/>
      <c r="T114" s="276"/>
      <c r="U114" s="139"/>
      <c r="V114" s="138"/>
      <c r="W114" s="138"/>
      <c r="X114" s="138"/>
      <c r="Y114" s="138"/>
      <c r="Z114" s="138"/>
      <c r="AA114" s="138"/>
      <c r="AB114" s="138"/>
      <c r="AC114" s="138"/>
      <c r="AD114" s="138"/>
      <c r="AE114" s="138"/>
      <c r="AF114" s="138"/>
      <c r="AG114" s="138"/>
    </row>
    <row r="115" spans="3:33" ht="14.45" customHeight="1" x14ac:dyDescent="0.2">
      <c r="C115" s="181"/>
      <c r="D115" s="278" t="s">
        <v>241</v>
      </c>
      <c r="E115" s="276"/>
      <c r="F115" s="276"/>
      <c r="G115" s="276"/>
      <c r="H115" s="276"/>
      <c r="I115" s="276"/>
      <c r="J115" s="276"/>
      <c r="K115" s="276"/>
      <c r="L115" s="276"/>
      <c r="M115" s="276"/>
      <c r="N115" s="276"/>
      <c r="O115" s="276"/>
      <c r="P115" s="276"/>
      <c r="Q115" s="276"/>
      <c r="R115" s="276"/>
      <c r="S115" s="276"/>
      <c r="T115" s="276"/>
      <c r="U115" s="139"/>
      <c r="V115" s="138"/>
      <c r="W115" s="138"/>
      <c r="X115" s="138"/>
      <c r="Y115" s="138"/>
      <c r="Z115" s="138"/>
      <c r="AA115" s="138"/>
      <c r="AB115" s="138"/>
      <c r="AC115" s="138"/>
      <c r="AD115" s="138"/>
      <c r="AE115" s="138"/>
      <c r="AF115" s="138"/>
      <c r="AG115" s="138"/>
    </row>
    <row r="116" spans="3:33" x14ac:dyDescent="0.2">
      <c r="C116" s="181"/>
      <c r="D116" s="276"/>
      <c r="E116" s="276"/>
      <c r="F116" s="276"/>
      <c r="G116" s="276"/>
      <c r="H116" s="276"/>
      <c r="I116" s="276"/>
      <c r="J116" s="276"/>
      <c r="K116" s="276"/>
      <c r="L116" s="276"/>
      <c r="M116" s="276"/>
      <c r="N116" s="276"/>
      <c r="O116" s="276"/>
      <c r="P116" s="276"/>
      <c r="Q116" s="276"/>
      <c r="R116" s="276"/>
      <c r="S116" s="276"/>
      <c r="T116" s="276"/>
      <c r="U116" s="139"/>
      <c r="V116" s="138"/>
      <c r="W116" s="138"/>
      <c r="X116" s="138"/>
      <c r="Y116" s="138"/>
      <c r="Z116" s="138"/>
      <c r="AA116" s="138"/>
      <c r="AB116" s="138"/>
      <c r="AC116" s="138"/>
      <c r="AD116" s="138"/>
      <c r="AE116" s="138"/>
      <c r="AF116" s="138"/>
      <c r="AG116" s="138"/>
    </row>
    <row r="117" spans="3:33" x14ac:dyDescent="0.2">
      <c r="C117" s="181"/>
      <c r="D117" s="276"/>
      <c r="E117" s="276"/>
      <c r="F117" s="276"/>
      <c r="G117" s="276"/>
      <c r="H117" s="276"/>
      <c r="I117" s="276"/>
      <c r="J117" s="276"/>
      <c r="K117" s="276"/>
      <c r="L117" s="276"/>
      <c r="M117" s="276"/>
      <c r="N117" s="276"/>
      <c r="O117" s="276"/>
      <c r="P117" s="276"/>
      <c r="Q117" s="276"/>
      <c r="R117" s="276"/>
      <c r="S117" s="276"/>
      <c r="T117" s="276"/>
      <c r="U117" s="139"/>
      <c r="V117" s="138"/>
      <c r="W117" s="138"/>
      <c r="X117" s="138"/>
      <c r="Y117" s="138"/>
      <c r="Z117" s="138"/>
      <c r="AA117" s="138"/>
      <c r="AB117" s="138"/>
      <c r="AC117" s="138"/>
      <c r="AD117" s="138"/>
      <c r="AE117" s="138"/>
      <c r="AF117" s="138"/>
      <c r="AG117" s="138"/>
    </row>
    <row r="118" spans="3:33" x14ac:dyDescent="0.2">
      <c r="C118" s="181"/>
      <c r="D118" s="276"/>
      <c r="E118" s="276"/>
      <c r="F118" s="276"/>
      <c r="G118" s="276"/>
      <c r="H118" s="276"/>
      <c r="I118" s="276"/>
      <c r="J118" s="276"/>
      <c r="K118" s="276"/>
      <c r="L118" s="276"/>
      <c r="M118" s="276"/>
      <c r="N118" s="276"/>
      <c r="O118" s="276"/>
      <c r="P118" s="276"/>
      <c r="Q118" s="276"/>
      <c r="R118" s="276"/>
      <c r="S118" s="276"/>
      <c r="T118" s="276"/>
      <c r="U118" s="139"/>
      <c r="V118" s="138"/>
      <c r="W118" s="138"/>
      <c r="X118" s="138"/>
      <c r="Y118" s="138"/>
      <c r="Z118" s="138"/>
      <c r="AA118" s="138"/>
      <c r="AB118" s="138"/>
      <c r="AC118" s="138"/>
      <c r="AD118" s="138"/>
      <c r="AE118" s="138"/>
      <c r="AF118" s="138"/>
      <c r="AG118" s="138"/>
    </row>
    <row r="119" spans="3:33" x14ac:dyDescent="0.2">
      <c r="C119" s="181"/>
      <c r="D119" s="276"/>
      <c r="E119" s="276"/>
      <c r="F119" s="276"/>
      <c r="G119" s="276"/>
      <c r="H119" s="276"/>
      <c r="I119" s="276"/>
      <c r="J119" s="276"/>
      <c r="K119" s="276"/>
      <c r="L119" s="276"/>
      <c r="M119" s="276"/>
      <c r="N119" s="276"/>
      <c r="O119" s="276"/>
      <c r="P119" s="276"/>
      <c r="Q119" s="276"/>
      <c r="R119" s="276"/>
      <c r="S119" s="276"/>
      <c r="T119" s="276"/>
      <c r="U119" s="139"/>
      <c r="V119" s="138"/>
      <c r="W119" s="138"/>
      <c r="X119" s="138"/>
      <c r="Y119" s="138"/>
      <c r="Z119" s="138"/>
      <c r="AA119" s="138"/>
      <c r="AB119" s="138"/>
      <c r="AC119" s="138"/>
      <c r="AD119" s="138"/>
      <c r="AE119" s="138"/>
      <c r="AF119" s="138"/>
      <c r="AG119" s="138"/>
    </row>
    <row r="120" spans="3:33" x14ac:dyDescent="0.2">
      <c r="C120" s="181"/>
      <c r="D120" s="276"/>
      <c r="E120" s="276"/>
      <c r="F120" s="276"/>
      <c r="G120" s="276"/>
      <c r="H120" s="276"/>
      <c r="I120" s="276"/>
      <c r="J120" s="276"/>
      <c r="K120" s="276"/>
      <c r="L120" s="276"/>
      <c r="M120" s="276"/>
      <c r="N120" s="276"/>
      <c r="O120" s="276"/>
      <c r="P120" s="276"/>
      <c r="Q120" s="276"/>
      <c r="R120" s="276"/>
      <c r="S120" s="276"/>
      <c r="T120" s="276"/>
      <c r="U120" s="139"/>
      <c r="V120" s="138"/>
      <c r="W120" s="138"/>
      <c r="X120" s="138"/>
      <c r="Y120" s="138"/>
      <c r="Z120" s="138"/>
      <c r="AA120" s="138"/>
      <c r="AB120" s="138"/>
      <c r="AC120" s="138"/>
      <c r="AD120" s="138"/>
      <c r="AE120" s="138"/>
      <c r="AF120" s="138"/>
      <c r="AG120" s="138"/>
    </row>
    <row r="121" spans="3:33" x14ac:dyDescent="0.2">
      <c r="C121" s="181"/>
      <c r="D121" s="276"/>
      <c r="E121" s="276"/>
      <c r="F121" s="276"/>
      <c r="G121" s="276"/>
      <c r="H121" s="276"/>
      <c r="I121" s="276"/>
      <c r="J121" s="276"/>
      <c r="K121" s="276"/>
      <c r="L121" s="276"/>
      <c r="M121" s="276"/>
      <c r="N121" s="276"/>
      <c r="O121" s="276"/>
      <c r="P121" s="276"/>
      <c r="Q121" s="276"/>
      <c r="R121" s="276"/>
      <c r="S121" s="276"/>
      <c r="T121" s="276"/>
      <c r="U121" s="139"/>
      <c r="V121" s="138"/>
      <c r="W121" s="138"/>
      <c r="X121" s="138"/>
      <c r="Y121" s="138"/>
      <c r="Z121" s="138"/>
      <c r="AA121" s="138"/>
      <c r="AB121" s="138"/>
      <c r="AC121" s="138"/>
      <c r="AD121" s="138"/>
      <c r="AE121" s="138"/>
      <c r="AF121" s="138"/>
      <c r="AG121" s="138"/>
    </row>
    <row r="122" spans="3:33" ht="14.25" customHeight="1" x14ac:dyDescent="0.2">
      <c r="C122" s="180"/>
      <c r="D122" s="276"/>
      <c r="E122" s="276"/>
      <c r="F122" s="276"/>
      <c r="G122" s="276"/>
      <c r="H122" s="276"/>
      <c r="I122" s="276"/>
      <c r="J122" s="276"/>
      <c r="K122" s="276"/>
      <c r="L122" s="276"/>
      <c r="M122" s="276"/>
      <c r="N122" s="276"/>
      <c r="O122" s="276"/>
      <c r="P122" s="276"/>
      <c r="Q122" s="276"/>
      <c r="R122" s="276"/>
      <c r="S122" s="276"/>
      <c r="T122" s="276"/>
      <c r="U122" s="140"/>
      <c r="V122" s="140"/>
      <c r="W122" s="140"/>
      <c r="X122" s="140"/>
      <c r="Y122" s="140"/>
      <c r="Z122" s="140"/>
      <c r="AA122" s="140"/>
      <c r="AB122" s="140"/>
      <c r="AC122" s="140"/>
      <c r="AD122" s="140"/>
      <c r="AE122" s="140"/>
      <c r="AF122" s="140"/>
      <c r="AG122" s="140"/>
    </row>
    <row r="123" spans="3:33" x14ac:dyDescent="0.2">
      <c r="C123" s="180"/>
      <c r="D123" s="276"/>
      <c r="E123" s="276"/>
      <c r="F123" s="276"/>
      <c r="G123" s="276"/>
      <c r="H123" s="276"/>
      <c r="I123" s="276"/>
      <c r="J123" s="276"/>
      <c r="K123" s="276"/>
      <c r="L123" s="276"/>
      <c r="M123" s="276"/>
      <c r="N123" s="276"/>
      <c r="O123" s="276"/>
      <c r="P123" s="276"/>
      <c r="Q123" s="276"/>
      <c r="R123" s="276"/>
      <c r="S123" s="276"/>
      <c r="T123" s="276"/>
      <c r="U123" s="140"/>
      <c r="V123" s="140"/>
      <c r="W123" s="140"/>
      <c r="X123" s="140"/>
      <c r="Y123" s="140"/>
      <c r="Z123" s="140"/>
      <c r="AA123" s="140"/>
      <c r="AB123" s="140"/>
      <c r="AC123" s="140"/>
      <c r="AD123" s="140"/>
      <c r="AE123" s="140"/>
      <c r="AF123" s="140"/>
      <c r="AG123" s="140"/>
    </row>
    <row r="124" spans="3:33" x14ac:dyDescent="0.2">
      <c r="C124" s="180"/>
      <c r="D124" s="276"/>
      <c r="E124" s="276"/>
      <c r="F124" s="276"/>
      <c r="G124" s="276"/>
      <c r="H124" s="276"/>
      <c r="I124" s="276"/>
      <c r="J124" s="276"/>
      <c r="K124" s="276"/>
      <c r="L124" s="276"/>
      <c r="M124" s="276"/>
      <c r="N124" s="276"/>
      <c r="O124" s="276"/>
      <c r="P124" s="276"/>
      <c r="Q124" s="276"/>
      <c r="R124" s="276"/>
      <c r="S124" s="276"/>
      <c r="T124" s="276"/>
      <c r="U124" s="140"/>
      <c r="V124" s="140"/>
      <c r="W124" s="140"/>
      <c r="X124" s="140"/>
      <c r="Y124" s="140"/>
      <c r="Z124" s="140"/>
      <c r="AA124" s="140"/>
      <c r="AB124" s="140"/>
      <c r="AC124" s="140"/>
      <c r="AD124" s="140"/>
      <c r="AE124" s="140"/>
      <c r="AF124" s="140"/>
      <c r="AG124" s="140"/>
    </row>
    <row r="125" spans="3:33" s="27" customFormat="1" x14ac:dyDescent="0.2">
      <c r="C125" s="180"/>
      <c r="D125" s="180"/>
      <c r="E125" s="180"/>
      <c r="F125" s="180"/>
      <c r="G125" s="180"/>
      <c r="H125" s="180"/>
      <c r="I125" s="180"/>
      <c r="J125" s="180"/>
      <c r="K125" s="180"/>
      <c r="L125" s="180"/>
      <c r="M125" s="180"/>
      <c r="N125" s="180"/>
      <c r="O125" s="180"/>
      <c r="P125" s="180"/>
      <c r="Q125" s="180"/>
      <c r="R125" s="180"/>
      <c r="S125" s="180"/>
      <c r="T125" s="180"/>
      <c r="U125" s="96"/>
      <c r="V125" s="18"/>
    </row>
    <row r="126" spans="3:33" s="27" customFormat="1" x14ac:dyDescent="0.2">
      <c r="F126" s="89" t="s">
        <v>242</v>
      </c>
      <c r="G126" s="89"/>
      <c r="H126" s="89"/>
      <c r="L126" s="81" t="s">
        <v>243</v>
      </c>
      <c r="M126" s="81"/>
      <c r="N126" s="81"/>
      <c r="R126" s="81" t="s">
        <v>244</v>
      </c>
      <c r="S126" s="81"/>
      <c r="T126" s="81"/>
      <c r="U126" s="18"/>
      <c r="V126" s="18"/>
    </row>
    <row r="127" spans="3:33" s="27" customFormat="1" x14ac:dyDescent="0.2">
      <c r="D127" s="182"/>
      <c r="E127" s="182"/>
      <c r="F127" s="182"/>
      <c r="G127" s="182"/>
      <c r="L127" s="195"/>
      <c r="M127" s="195"/>
      <c r="N127" s="195"/>
      <c r="O127" s="195"/>
      <c r="P127" s="195"/>
      <c r="R127" s="195"/>
      <c r="S127" s="195"/>
      <c r="T127" s="195"/>
      <c r="U127" s="18"/>
      <c r="V127" s="18"/>
    </row>
    <row r="128" spans="3:33" s="27" customFormat="1" x14ac:dyDescent="0.2">
      <c r="D128" s="182"/>
      <c r="E128" s="182"/>
      <c r="F128" s="182"/>
      <c r="G128" s="182"/>
      <c r="L128" s="195"/>
      <c r="M128" s="195"/>
      <c r="N128" s="195"/>
      <c r="O128" s="195"/>
      <c r="P128" s="195"/>
      <c r="R128" s="195"/>
      <c r="S128" s="195"/>
      <c r="T128" s="195"/>
      <c r="U128" s="18"/>
      <c r="V128" s="18"/>
    </row>
    <row r="129" spans="4:20" s="27" customFormat="1" x14ac:dyDescent="0.2">
      <c r="D129" s="182"/>
      <c r="E129" s="182"/>
      <c r="F129" s="182"/>
      <c r="G129" s="182"/>
      <c r="L129" s="195"/>
      <c r="M129" s="195"/>
      <c r="N129" s="195"/>
      <c r="O129" s="195"/>
      <c r="P129" s="195"/>
      <c r="R129" s="195"/>
      <c r="S129" s="195"/>
      <c r="T129" s="195"/>
    </row>
  </sheetData>
  <sheetProtection algorithmName="SHA-512" hashValue="yrGrUd9LFVg0koVkP+C8nYEWHzsK59OOysaDnm8UUYXQpYxI9G1mP30NUvEbAXzc3rxM8FoluFQxd12hKz5q2A==" saltValue="qcKqNb76Fi/lC06BCCyoKQ==" spinCount="100000" sheet="1" selectLockedCells="1"/>
  <mergeCells count="113">
    <mergeCell ref="C113:T114"/>
    <mergeCell ref="O71:P71"/>
    <mergeCell ref="D115:T124"/>
    <mergeCell ref="C1:T5"/>
    <mergeCell ref="H104:S107"/>
    <mergeCell ref="G77:K77"/>
    <mergeCell ref="G74:K74"/>
    <mergeCell ref="G75:K75"/>
    <mergeCell ref="P77:T77"/>
    <mergeCell ref="P78:T78"/>
    <mergeCell ref="J78:K78"/>
    <mergeCell ref="H59:K59"/>
    <mergeCell ref="D104:G104"/>
    <mergeCell ref="M64:T64"/>
    <mergeCell ref="M73:T73"/>
    <mergeCell ref="P76:T76"/>
    <mergeCell ref="O74:T74"/>
    <mergeCell ref="O75:T75"/>
    <mergeCell ref="G76:K76"/>
    <mergeCell ref="C68:L68"/>
    <mergeCell ref="C73:L73"/>
    <mergeCell ref="O13:O14"/>
    <mergeCell ref="C6:L6"/>
    <mergeCell ref="M6:T6"/>
    <mergeCell ref="M70:P70"/>
    <mergeCell ref="C87:T87"/>
    <mergeCell ref="D82:T85"/>
    <mergeCell ref="D90:G90"/>
    <mergeCell ref="O69:P69"/>
    <mergeCell ref="C66:T66"/>
    <mergeCell ref="C64:L64"/>
    <mergeCell ref="H61:K61"/>
    <mergeCell ref="H109:S112"/>
    <mergeCell ref="H90:S90"/>
    <mergeCell ref="D92:G92"/>
    <mergeCell ref="H92:S95"/>
    <mergeCell ref="H97:S100"/>
    <mergeCell ref="C61:G61"/>
    <mergeCell ref="C45:E52"/>
    <mergeCell ref="F46:J46"/>
    <mergeCell ref="K46:O46"/>
    <mergeCell ref="F52:H52"/>
    <mergeCell ref="I52:K52"/>
    <mergeCell ref="L52:O52"/>
    <mergeCell ref="L59:O59"/>
    <mergeCell ref="F13:G13"/>
    <mergeCell ref="I34:K34"/>
    <mergeCell ref="O8:T9"/>
    <mergeCell ref="L60:T61"/>
    <mergeCell ref="S57:T57"/>
    <mergeCell ref="P48:T48"/>
    <mergeCell ref="P58:Q58"/>
    <mergeCell ref="L58:O58"/>
    <mergeCell ref="P43:T43"/>
    <mergeCell ref="P46:T46"/>
    <mergeCell ref="P37:T37"/>
    <mergeCell ref="O41:P41"/>
    <mergeCell ref="P59:Q59"/>
    <mergeCell ref="S10:T10"/>
    <mergeCell ref="P34:T34"/>
    <mergeCell ref="C16:T16"/>
    <mergeCell ref="C23:E34"/>
    <mergeCell ref="G18:O18"/>
    <mergeCell ref="Q32:R32"/>
    <mergeCell ref="C21:T21"/>
    <mergeCell ref="K37:O37"/>
    <mergeCell ref="P25:T25"/>
    <mergeCell ref="F32:I32"/>
    <mergeCell ref="S11:T14"/>
    <mergeCell ref="O28:T28"/>
    <mergeCell ref="P30:T30"/>
    <mergeCell ref="O11:O12"/>
    <mergeCell ref="R18:S18"/>
    <mergeCell ref="R19:S19"/>
    <mergeCell ref="F25:J25"/>
    <mergeCell ref="K25:O25"/>
    <mergeCell ref="F28:N28"/>
    <mergeCell ref="O32:P32"/>
    <mergeCell ref="P18:Q18"/>
    <mergeCell ref="P39:T39"/>
    <mergeCell ref="L57:O57"/>
    <mergeCell ref="L43:O43"/>
    <mergeCell ref="F50:I50"/>
    <mergeCell ref="J50:N50"/>
    <mergeCell ref="F39:N39"/>
    <mergeCell ref="O50:P50"/>
    <mergeCell ref="F48:N48"/>
    <mergeCell ref="J32:N32"/>
    <mergeCell ref="F34:H34"/>
    <mergeCell ref="D127:G129"/>
    <mergeCell ref="D102:G102"/>
    <mergeCell ref="H102:S102"/>
    <mergeCell ref="F30:N30"/>
    <mergeCell ref="S32:T32"/>
    <mergeCell ref="L34:O34"/>
    <mergeCell ref="M68:T68"/>
    <mergeCell ref="L127:P129"/>
    <mergeCell ref="R127:T129"/>
    <mergeCell ref="H57:K57"/>
    <mergeCell ref="C36:E43"/>
    <mergeCell ref="F43:H43"/>
    <mergeCell ref="C59:G59"/>
    <mergeCell ref="P57:Q57"/>
    <mergeCell ref="F37:J37"/>
    <mergeCell ref="I43:K43"/>
    <mergeCell ref="Q50:R50"/>
    <mergeCell ref="J41:N41"/>
    <mergeCell ref="C54:T54"/>
    <mergeCell ref="C57:G57"/>
    <mergeCell ref="P52:T52"/>
    <mergeCell ref="S59:T59"/>
    <mergeCell ref="F41:I41"/>
    <mergeCell ref="Q41:R41"/>
  </mergeCells>
  <printOptions horizontalCentered="1"/>
  <pageMargins left="0" right="0" top="0.39370078740157483" bottom="0" header="0" footer="0.31496062992125984"/>
  <pageSetup paperSize="9" scale="86" fitToHeight="2" orientation="portrait" r:id="rId1"/>
  <rowBreaks count="1" manualBreakCount="1">
    <brk id="6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Drop Down 7">
              <controlPr defaultSize="0" autoLine="0" autoPict="0">
                <anchor moveWithCells="1">
                  <from>
                    <xdr:col>7</xdr:col>
                    <xdr:colOff>19050</xdr:colOff>
                    <xdr:row>58</xdr:row>
                    <xdr:rowOff>9525</xdr:rowOff>
                  </from>
                  <to>
                    <xdr:col>10</xdr:col>
                    <xdr:colOff>857250</xdr:colOff>
                    <xdr:row>58</xdr:row>
                    <xdr:rowOff>238125</xdr:rowOff>
                  </to>
                </anchor>
              </controlPr>
            </control>
          </mc:Choice>
        </mc:AlternateContent>
        <mc:AlternateContent xmlns:mc="http://schemas.openxmlformats.org/markup-compatibility/2006">
          <mc:Choice Requires="x14">
            <control shapeId="1032" r:id="rId5" name="Drop Down 8">
              <controlPr defaultSize="0" autoLine="0" autoPict="0">
                <anchor moveWithCells="1">
                  <from>
                    <xdr:col>11</xdr:col>
                    <xdr:colOff>38100</xdr:colOff>
                    <xdr:row>58</xdr:row>
                    <xdr:rowOff>9525</xdr:rowOff>
                  </from>
                  <to>
                    <xdr:col>14</xdr:col>
                    <xdr:colOff>495300</xdr:colOff>
                    <xdr:row>58</xdr:row>
                    <xdr:rowOff>238125</xdr:rowOff>
                  </to>
                </anchor>
              </controlPr>
            </control>
          </mc:Choice>
        </mc:AlternateContent>
        <mc:AlternateContent xmlns:mc="http://schemas.openxmlformats.org/markup-compatibility/2006">
          <mc:Choice Requires="x14">
            <control shapeId="1037" r:id="rId6" name="Option Button 13">
              <controlPr defaultSize="0" autoFill="0" autoLine="0" autoPict="0">
                <anchor moveWithCells="1">
                  <from>
                    <xdr:col>3</xdr:col>
                    <xdr:colOff>28575</xdr:colOff>
                    <xdr:row>69</xdr:row>
                    <xdr:rowOff>9525</xdr:rowOff>
                  </from>
                  <to>
                    <xdr:col>4</xdr:col>
                    <xdr:colOff>161925</xdr:colOff>
                    <xdr:row>70</xdr:row>
                    <xdr:rowOff>38100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17</xdr:col>
                    <xdr:colOff>457200</xdr:colOff>
                    <xdr:row>55</xdr:row>
                    <xdr:rowOff>161925</xdr:rowOff>
                  </from>
                  <to>
                    <xdr:col>17</xdr:col>
                    <xdr:colOff>809625</xdr:colOff>
                    <xdr:row>57</xdr:row>
                    <xdr:rowOff>47625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17</xdr:col>
                    <xdr:colOff>28575</xdr:colOff>
                    <xdr:row>55</xdr:row>
                    <xdr:rowOff>190500</xdr:rowOff>
                  </from>
                  <to>
                    <xdr:col>17</xdr:col>
                    <xdr:colOff>371475</xdr:colOff>
                    <xdr:row>57</xdr:row>
                    <xdr:rowOff>28575</xdr:rowOff>
                  </to>
                </anchor>
              </controlPr>
            </control>
          </mc:Choice>
        </mc:AlternateContent>
        <mc:AlternateContent xmlns:mc="http://schemas.openxmlformats.org/markup-compatibility/2006">
          <mc:Choice Requires="x14">
            <control shapeId="1278" r:id="rId9" name="Drop Down 254">
              <controlPr defaultSize="0" autoLine="0" autoPict="0">
                <anchor moveWithCells="1">
                  <from>
                    <xdr:col>15</xdr:col>
                    <xdr:colOff>19050</xdr:colOff>
                    <xdr:row>58</xdr:row>
                    <xdr:rowOff>0</xdr:rowOff>
                  </from>
                  <to>
                    <xdr:col>16</xdr:col>
                    <xdr:colOff>266700</xdr:colOff>
                    <xdr:row>58</xdr:row>
                    <xdr:rowOff>238125</xdr:rowOff>
                  </to>
                </anchor>
              </controlPr>
            </control>
          </mc:Choice>
        </mc:AlternateContent>
        <mc:AlternateContent xmlns:mc="http://schemas.openxmlformats.org/markup-compatibility/2006">
          <mc:Choice Requires="x14">
            <control shapeId="1291" r:id="rId10" name="Drop Down 267">
              <controlPr defaultSize="0" autoLine="0" autoPict="0">
                <anchor moveWithCells="1">
                  <from>
                    <xdr:col>18</xdr:col>
                    <xdr:colOff>38100</xdr:colOff>
                    <xdr:row>40</xdr:row>
                    <xdr:rowOff>28575</xdr:rowOff>
                  </from>
                  <to>
                    <xdr:col>19</xdr:col>
                    <xdr:colOff>47625</xdr:colOff>
                    <xdr:row>41</xdr:row>
                    <xdr:rowOff>0</xdr:rowOff>
                  </to>
                </anchor>
              </controlPr>
            </control>
          </mc:Choice>
        </mc:AlternateContent>
        <mc:AlternateContent xmlns:mc="http://schemas.openxmlformats.org/markup-compatibility/2006">
          <mc:Choice Requires="x14">
            <control shapeId="1377" r:id="rId11" name="Drop Down 353">
              <controlPr defaultSize="0" autoLine="0" autoPict="0" macro="[0]!Listadesplegable353_AlCambiar">
                <anchor moveWithCells="1">
                  <from>
                    <xdr:col>6</xdr:col>
                    <xdr:colOff>304800</xdr:colOff>
                    <xdr:row>17</xdr:row>
                    <xdr:rowOff>9525</xdr:rowOff>
                  </from>
                  <to>
                    <xdr:col>14</xdr:col>
                    <xdr:colOff>247650</xdr:colOff>
                    <xdr:row>17</xdr:row>
                    <xdr:rowOff>276225</xdr:rowOff>
                  </to>
                </anchor>
              </controlPr>
            </control>
          </mc:Choice>
        </mc:AlternateContent>
        <mc:AlternateContent xmlns:mc="http://schemas.openxmlformats.org/markup-compatibility/2006">
          <mc:Choice Requires="x14">
            <control shapeId="1381" r:id="rId12" name="Option Button 357">
              <controlPr defaultSize="0" autoFill="0" autoLine="0" autoPict="0">
                <anchor moveWithCells="1">
                  <from>
                    <xdr:col>3</xdr:col>
                    <xdr:colOff>19050</xdr:colOff>
                    <xdr:row>70</xdr:row>
                    <xdr:rowOff>38100</xdr:rowOff>
                  </from>
                  <to>
                    <xdr:col>4</xdr:col>
                    <xdr:colOff>161925</xdr:colOff>
                    <xdr:row>71</xdr:row>
                    <xdr:rowOff>9525</xdr:rowOff>
                  </to>
                </anchor>
              </controlPr>
            </control>
          </mc:Choice>
        </mc:AlternateContent>
        <mc:AlternateContent xmlns:mc="http://schemas.openxmlformats.org/markup-compatibility/2006">
          <mc:Choice Requires="x14">
            <control shapeId="1382" r:id="rId13" name="Option Button 358">
              <controlPr defaultSize="0" autoFill="0" autoLine="0" autoPict="0">
                <anchor moveWithCells="1">
                  <from>
                    <xdr:col>3</xdr:col>
                    <xdr:colOff>19050</xdr:colOff>
                    <xdr:row>71</xdr:row>
                    <xdr:rowOff>28575</xdr:rowOff>
                  </from>
                  <to>
                    <xdr:col>4</xdr:col>
                    <xdr:colOff>161925</xdr:colOff>
                    <xdr:row>71</xdr:row>
                    <xdr:rowOff>247650</xdr:rowOff>
                  </to>
                </anchor>
              </controlPr>
            </control>
          </mc:Choice>
        </mc:AlternateContent>
        <mc:AlternateContent xmlns:mc="http://schemas.openxmlformats.org/markup-compatibility/2006">
          <mc:Choice Requires="x14">
            <control shapeId="1386" r:id="rId14" name="Option Button 362">
              <controlPr defaultSize="0" autoFill="0" autoLine="0" autoPict="0">
                <anchor moveWithCells="1">
                  <from>
                    <xdr:col>7</xdr:col>
                    <xdr:colOff>76200</xdr:colOff>
                    <xdr:row>70</xdr:row>
                    <xdr:rowOff>57150</xdr:rowOff>
                  </from>
                  <to>
                    <xdr:col>7</xdr:col>
                    <xdr:colOff>314325</xdr:colOff>
                    <xdr:row>71</xdr:row>
                    <xdr:rowOff>28575</xdr:rowOff>
                  </to>
                </anchor>
              </controlPr>
            </control>
          </mc:Choice>
        </mc:AlternateContent>
        <mc:AlternateContent xmlns:mc="http://schemas.openxmlformats.org/markup-compatibility/2006">
          <mc:Choice Requires="x14">
            <control shapeId="1390" r:id="rId15" name="Option Button 366">
              <controlPr defaultSize="0" autoFill="0" autoLine="0" autoPict="0">
                <anchor moveWithCells="1">
                  <from>
                    <xdr:col>7</xdr:col>
                    <xdr:colOff>85725</xdr:colOff>
                    <xdr:row>69</xdr:row>
                    <xdr:rowOff>66675</xdr:rowOff>
                  </from>
                  <to>
                    <xdr:col>7</xdr:col>
                    <xdr:colOff>314325</xdr:colOff>
                    <xdr:row>70</xdr:row>
                    <xdr:rowOff>38100</xdr:rowOff>
                  </to>
                </anchor>
              </controlPr>
            </control>
          </mc:Choice>
        </mc:AlternateContent>
        <mc:AlternateContent xmlns:mc="http://schemas.openxmlformats.org/markup-compatibility/2006">
          <mc:Choice Requires="x14">
            <control shapeId="1392" r:id="rId16" name="Option Button 368">
              <controlPr defaultSize="0" autoFill="0" autoLine="0" autoPict="0">
                <anchor moveWithCells="1">
                  <from>
                    <xdr:col>10</xdr:col>
                    <xdr:colOff>742950</xdr:colOff>
                    <xdr:row>71</xdr:row>
                    <xdr:rowOff>66675</xdr:rowOff>
                  </from>
                  <to>
                    <xdr:col>11</xdr:col>
                    <xdr:colOff>85725</xdr:colOff>
                    <xdr:row>72</xdr:row>
                    <xdr:rowOff>38100</xdr:rowOff>
                  </to>
                </anchor>
              </controlPr>
            </control>
          </mc:Choice>
        </mc:AlternateContent>
        <mc:AlternateContent xmlns:mc="http://schemas.openxmlformats.org/markup-compatibility/2006">
          <mc:Choice Requires="x14">
            <control shapeId="1395" r:id="rId17" name="Option Button 371">
              <controlPr defaultSize="0" autoFill="0" autoLine="0" autoPict="0">
                <anchor moveWithCells="1">
                  <from>
                    <xdr:col>7</xdr:col>
                    <xdr:colOff>85725</xdr:colOff>
                    <xdr:row>71</xdr:row>
                    <xdr:rowOff>47625</xdr:rowOff>
                  </from>
                  <to>
                    <xdr:col>7</xdr:col>
                    <xdr:colOff>323850</xdr:colOff>
                    <xdr:row>72</xdr:row>
                    <xdr:rowOff>19050</xdr:rowOff>
                  </to>
                </anchor>
              </controlPr>
            </control>
          </mc:Choice>
        </mc:AlternateContent>
        <mc:AlternateContent xmlns:mc="http://schemas.openxmlformats.org/markup-compatibility/2006">
          <mc:Choice Requires="x14">
            <control shapeId="1399" r:id="rId18" name="Option Button 375">
              <controlPr defaultSize="0" autoFill="0" autoLine="0" autoPict="0">
                <anchor moveWithCells="1">
                  <from>
                    <xdr:col>10</xdr:col>
                    <xdr:colOff>733425</xdr:colOff>
                    <xdr:row>69</xdr:row>
                    <xdr:rowOff>66675</xdr:rowOff>
                  </from>
                  <to>
                    <xdr:col>11</xdr:col>
                    <xdr:colOff>76200</xdr:colOff>
                    <xdr:row>70</xdr:row>
                    <xdr:rowOff>38100</xdr:rowOff>
                  </to>
                </anchor>
              </controlPr>
            </control>
          </mc:Choice>
        </mc:AlternateContent>
        <mc:AlternateContent xmlns:mc="http://schemas.openxmlformats.org/markup-compatibility/2006">
          <mc:Choice Requires="x14">
            <control shapeId="1402" r:id="rId19" name="Option Button 378">
              <controlPr defaultSize="0" autoFill="0" autoLine="0" autoPict="0">
                <anchor moveWithCells="1">
                  <from>
                    <xdr:col>10</xdr:col>
                    <xdr:colOff>742950</xdr:colOff>
                    <xdr:row>70</xdr:row>
                    <xdr:rowOff>47625</xdr:rowOff>
                  </from>
                  <to>
                    <xdr:col>11</xdr:col>
                    <xdr:colOff>85725</xdr:colOff>
                    <xdr:row>71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8"/>
  <sheetViews>
    <sheetView workbookViewId="0">
      <selection activeCell="E17" sqref="E17"/>
    </sheetView>
  </sheetViews>
  <sheetFormatPr baseColWidth="10" defaultRowHeight="15" x14ac:dyDescent="0.25"/>
  <cols>
    <col min="1" max="1" width="22.7109375" style="86" customWidth="1"/>
    <col min="2" max="5" width="11.42578125" style="86"/>
    <col min="6" max="6" width="13.28515625" style="86" bestFit="1" customWidth="1"/>
    <col min="7" max="7" width="17.7109375" style="86" bestFit="1" customWidth="1"/>
    <col min="8" max="8" width="22.28515625" style="86" customWidth="1"/>
    <col min="9" max="10" width="18" style="86" bestFit="1" customWidth="1"/>
    <col min="11" max="16384" width="11.42578125" style="86"/>
  </cols>
  <sheetData>
    <row r="1" spans="1:14" ht="15.75" thickBot="1" x14ac:dyDescent="0.3">
      <c r="A1" s="85" t="s">
        <v>6</v>
      </c>
      <c r="B1" s="86">
        <v>1</v>
      </c>
      <c r="C1" s="86" t="s">
        <v>17</v>
      </c>
      <c r="D1" s="153">
        <v>1</v>
      </c>
      <c r="E1" s="157">
        <v>525</v>
      </c>
      <c r="F1" s="163">
        <v>525</v>
      </c>
      <c r="G1" s="86">
        <v>1</v>
      </c>
      <c r="H1" s="86" t="b">
        <v>0</v>
      </c>
      <c r="I1" s="86" t="b">
        <v>0</v>
      </c>
      <c r="J1" s="86" t="s">
        <v>9</v>
      </c>
      <c r="K1" s="86" t="b">
        <v>0</v>
      </c>
    </row>
    <row r="2" spans="1:14" x14ac:dyDescent="0.25">
      <c r="A2" s="148" t="s">
        <v>147</v>
      </c>
      <c r="B2" s="148">
        <v>2</v>
      </c>
      <c r="C2" s="87" t="s">
        <v>173</v>
      </c>
      <c r="D2" s="86">
        <v>1</v>
      </c>
      <c r="E2" s="158">
        <v>475</v>
      </c>
      <c r="F2" s="164">
        <v>475</v>
      </c>
      <c r="G2" s="86">
        <v>1</v>
      </c>
      <c r="K2" s="117"/>
    </row>
    <row r="3" spans="1:14" ht="15.75" thickBot="1" x14ac:dyDescent="0.3">
      <c r="A3" s="148" t="s">
        <v>148</v>
      </c>
      <c r="B3" s="148">
        <v>3</v>
      </c>
      <c r="C3" s="87" t="s">
        <v>8</v>
      </c>
      <c r="E3" s="159">
        <v>650</v>
      </c>
      <c r="F3" s="165">
        <v>650</v>
      </c>
      <c r="G3" s="86" t="b">
        <f>IF(datos!G1=9,datos!F3,IF(datos!G1=6,datos!E6,IF(datos!G1=11,datos!F5,IF(datos!G1=17,datos!F6))))</f>
        <v>0</v>
      </c>
    </row>
    <row r="4" spans="1:14" x14ac:dyDescent="0.25">
      <c r="A4" s="148" t="s">
        <v>149</v>
      </c>
      <c r="B4" s="148">
        <v>4</v>
      </c>
      <c r="C4" s="87"/>
      <c r="E4" s="160">
        <v>625</v>
      </c>
      <c r="F4" s="166">
        <v>0</v>
      </c>
    </row>
    <row r="5" spans="1:14" x14ac:dyDescent="0.25">
      <c r="A5" s="148" t="s">
        <v>150</v>
      </c>
      <c r="B5" s="148">
        <v>5</v>
      </c>
      <c r="E5" s="161">
        <v>575</v>
      </c>
      <c r="F5" s="167">
        <v>0</v>
      </c>
    </row>
    <row r="6" spans="1:14" ht="15.75" thickBot="1" x14ac:dyDescent="0.3">
      <c r="A6" s="147" t="s">
        <v>151</v>
      </c>
      <c r="B6" s="148">
        <v>6</v>
      </c>
      <c r="E6" s="162">
        <v>750</v>
      </c>
      <c r="F6" s="168">
        <v>0</v>
      </c>
    </row>
    <row r="7" spans="1:14" ht="15.75" thickBot="1" x14ac:dyDescent="0.3">
      <c r="A7" s="148" t="s">
        <v>152</v>
      </c>
      <c r="B7" s="148">
        <v>7</v>
      </c>
      <c r="E7" s="162"/>
    </row>
    <row r="8" spans="1:14" x14ac:dyDescent="0.25">
      <c r="A8" s="148" t="s">
        <v>190</v>
      </c>
      <c r="B8" s="148">
        <v>8</v>
      </c>
      <c r="I8" s="118" t="s">
        <v>87</v>
      </c>
      <c r="J8" s="118" t="s">
        <v>174</v>
      </c>
      <c r="L8" s="118" t="s">
        <v>86</v>
      </c>
      <c r="N8" s="118"/>
    </row>
    <row r="9" spans="1:14" x14ac:dyDescent="0.25">
      <c r="A9" s="147"/>
      <c r="B9" s="148"/>
      <c r="D9" s="86" t="str">
        <f>VLOOKUP(D1,F9:G44,2,FALSE)</f>
        <v>Seleccionar de la llista</v>
      </c>
      <c r="F9" s="86">
        <v>1</v>
      </c>
      <c r="G9" s="85" t="s">
        <v>166</v>
      </c>
      <c r="H9" s="86">
        <v>1</v>
      </c>
      <c r="I9" s="86" t="s">
        <v>166</v>
      </c>
      <c r="J9" s="86" t="s">
        <v>166</v>
      </c>
      <c r="K9" s="86">
        <v>1</v>
      </c>
      <c r="L9" s="86" t="s">
        <v>90</v>
      </c>
    </row>
    <row r="10" spans="1:14" x14ac:dyDescent="0.25">
      <c r="A10" s="147"/>
      <c r="B10" s="148"/>
      <c r="D10" s="86" t="str">
        <f>VLOOKUP(D2,B1:C3,2,TRUE)</f>
        <v>Seleccionar</v>
      </c>
      <c r="F10" s="86">
        <v>2</v>
      </c>
      <c r="G10" s="147" t="s">
        <v>136</v>
      </c>
      <c r="H10" s="86">
        <v>2</v>
      </c>
      <c r="I10" s="86" t="s">
        <v>164</v>
      </c>
      <c r="J10" s="86" t="s">
        <v>135</v>
      </c>
      <c r="K10" s="86">
        <v>2</v>
      </c>
      <c r="L10" s="86" t="s">
        <v>88</v>
      </c>
    </row>
    <row r="11" spans="1:14" x14ac:dyDescent="0.25">
      <c r="A11" s="147"/>
      <c r="B11" s="148"/>
      <c r="F11" s="86">
        <v>3</v>
      </c>
      <c r="G11" s="148" t="s">
        <v>137</v>
      </c>
      <c r="H11" s="86">
        <v>3</v>
      </c>
      <c r="I11" s="86" t="s">
        <v>165</v>
      </c>
      <c r="K11" s="86">
        <v>3</v>
      </c>
      <c r="L11" s="86" t="s">
        <v>89</v>
      </c>
    </row>
    <row r="12" spans="1:14" x14ac:dyDescent="0.25">
      <c r="A12" s="147"/>
      <c r="B12" s="148"/>
      <c r="F12" s="86">
        <v>4</v>
      </c>
      <c r="G12" s="147" t="s">
        <v>176</v>
      </c>
      <c r="H12" s="86">
        <v>4</v>
      </c>
      <c r="L12" s="86">
        <v>1</v>
      </c>
      <c r="M12" s="86" t="str">
        <f>VLOOKUP(L12,K8:L11,2,)</f>
        <v>Sel.</v>
      </c>
    </row>
    <row r="13" spans="1:14" x14ac:dyDescent="0.25">
      <c r="A13" s="147"/>
      <c r="B13" s="148"/>
      <c r="F13" s="86">
        <v>5</v>
      </c>
      <c r="G13" s="148" t="s">
        <v>177</v>
      </c>
      <c r="H13" s="86">
        <v>5</v>
      </c>
    </row>
    <row r="14" spans="1:14" x14ac:dyDescent="0.25">
      <c r="A14" s="147"/>
      <c r="B14" s="148"/>
      <c r="F14" s="86">
        <v>6</v>
      </c>
      <c r="G14" s="148" t="s">
        <v>178</v>
      </c>
      <c r="H14" s="86">
        <v>6</v>
      </c>
    </row>
    <row r="15" spans="1:14" x14ac:dyDescent="0.25">
      <c r="A15" s="147"/>
      <c r="B15" s="148"/>
      <c r="F15" s="86">
        <v>7</v>
      </c>
      <c r="G15" s="147" t="s">
        <v>138</v>
      </c>
      <c r="H15" s="86">
        <v>7</v>
      </c>
    </row>
    <row r="16" spans="1:14" x14ac:dyDescent="0.25">
      <c r="A16" s="148"/>
      <c r="B16" s="148"/>
      <c r="F16" s="86">
        <v>8</v>
      </c>
      <c r="G16" s="147" t="s">
        <v>139</v>
      </c>
    </row>
    <row r="17" spans="1:10" x14ac:dyDescent="0.25">
      <c r="A17" s="147"/>
      <c r="B17" s="148"/>
      <c r="F17" s="86">
        <v>9</v>
      </c>
      <c r="G17" s="147" t="s">
        <v>140</v>
      </c>
    </row>
    <row r="18" spans="1:10" x14ac:dyDescent="0.25">
      <c r="A18" s="147"/>
      <c r="B18" s="148"/>
      <c r="F18" s="86">
        <v>10</v>
      </c>
      <c r="G18" s="147" t="s">
        <v>141</v>
      </c>
      <c r="I18" s="170">
        <v>1</v>
      </c>
      <c r="J18" s="170" t="str">
        <f>VLOOKUP(I18,H8:J15,3,)</f>
        <v>Seleccionar de la llista</v>
      </c>
    </row>
    <row r="19" spans="1:10" x14ac:dyDescent="0.25">
      <c r="A19" s="148"/>
      <c r="B19" s="148"/>
      <c r="F19" s="86">
        <v>11</v>
      </c>
      <c r="G19" s="147" t="s">
        <v>142</v>
      </c>
      <c r="I19" s="170">
        <v>1</v>
      </c>
      <c r="J19" s="170" t="str">
        <f>VLOOKUP(I19,H9:J17,2,)</f>
        <v>Seleccionar de la llista</v>
      </c>
    </row>
    <row r="20" spans="1:10" x14ac:dyDescent="0.25">
      <c r="A20" s="148"/>
      <c r="B20" s="148"/>
      <c r="C20" s="88"/>
      <c r="F20" s="86">
        <v>12</v>
      </c>
      <c r="G20" s="147" t="s">
        <v>179</v>
      </c>
    </row>
    <row r="21" spans="1:10" x14ac:dyDescent="0.25">
      <c r="A21" s="148"/>
      <c r="B21" s="148"/>
      <c r="F21" s="86">
        <v>13</v>
      </c>
      <c r="G21" s="147" t="s">
        <v>180</v>
      </c>
    </row>
    <row r="22" spans="1:10" x14ac:dyDescent="0.25">
      <c r="A22" s="148"/>
      <c r="B22" s="148"/>
      <c r="F22" s="86">
        <v>14</v>
      </c>
      <c r="G22" s="147" t="s">
        <v>143</v>
      </c>
    </row>
    <row r="23" spans="1:10" x14ac:dyDescent="0.25">
      <c r="A23" s="148"/>
      <c r="B23" s="148"/>
      <c r="F23" s="86">
        <v>15</v>
      </c>
      <c r="G23" s="147" t="s">
        <v>16</v>
      </c>
    </row>
    <row r="24" spans="1:10" x14ac:dyDescent="0.25">
      <c r="A24" s="147"/>
      <c r="B24" s="148"/>
      <c r="F24" s="86">
        <v>16</v>
      </c>
      <c r="G24" s="148" t="s">
        <v>144</v>
      </c>
    </row>
    <row r="25" spans="1:10" x14ac:dyDescent="0.25">
      <c r="A25" s="148"/>
      <c r="B25" s="148"/>
      <c r="F25" s="86">
        <v>17</v>
      </c>
      <c r="G25" s="147" t="s">
        <v>15</v>
      </c>
    </row>
    <row r="26" spans="1:10" x14ac:dyDescent="0.25">
      <c r="A26" s="148"/>
      <c r="B26" s="148"/>
      <c r="F26" s="86">
        <v>18</v>
      </c>
      <c r="G26" s="147" t="s">
        <v>145</v>
      </c>
    </row>
    <row r="27" spans="1:10" x14ac:dyDescent="0.25">
      <c r="A27" s="148"/>
      <c r="B27" s="148"/>
      <c r="F27" s="86">
        <v>19</v>
      </c>
      <c r="G27" s="148" t="s">
        <v>146</v>
      </c>
    </row>
    <row r="28" spans="1:10" x14ac:dyDescent="0.25">
      <c r="A28" s="148"/>
      <c r="B28" s="148"/>
      <c r="F28" s="86">
        <v>20</v>
      </c>
      <c r="G28" s="148" t="s">
        <v>147</v>
      </c>
    </row>
    <row r="29" spans="1:10" x14ac:dyDescent="0.25">
      <c r="A29" s="148"/>
      <c r="B29" s="148"/>
      <c r="F29" s="86">
        <v>21</v>
      </c>
      <c r="G29" s="148" t="s">
        <v>148</v>
      </c>
    </row>
    <row r="30" spans="1:10" x14ac:dyDescent="0.25">
      <c r="A30" s="148"/>
      <c r="B30" s="148"/>
      <c r="F30" s="86">
        <v>22</v>
      </c>
      <c r="G30" s="148" t="s">
        <v>149</v>
      </c>
    </row>
    <row r="31" spans="1:10" x14ac:dyDescent="0.25">
      <c r="A31" s="148"/>
      <c r="B31" s="148"/>
      <c r="F31" s="86">
        <v>23</v>
      </c>
      <c r="G31" s="148" t="s">
        <v>150</v>
      </c>
    </row>
    <row r="32" spans="1:10" x14ac:dyDescent="0.25">
      <c r="A32" s="148"/>
      <c r="B32" s="148"/>
      <c r="F32" s="114">
        <v>24</v>
      </c>
      <c r="G32" s="147" t="s">
        <v>151</v>
      </c>
    </row>
    <row r="33" spans="1:7" x14ac:dyDescent="0.25">
      <c r="A33" s="148"/>
      <c r="B33" s="148"/>
      <c r="F33" s="114">
        <v>25</v>
      </c>
      <c r="G33" s="148" t="s">
        <v>152</v>
      </c>
    </row>
    <row r="34" spans="1:7" x14ac:dyDescent="0.25">
      <c r="A34" s="148"/>
      <c r="B34" s="148"/>
      <c r="F34" s="114">
        <v>26</v>
      </c>
      <c r="G34" s="148" t="s">
        <v>190</v>
      </c>
    </row>
    <row r="35" spans="1:7" x14ac:dyDescent="0.25">
      <c r="A35" s="148"/>
      <c r="B35" s="148"/>
      <c r="F35" s="86">
        <v>27</v>
      </c>
      <c r="G35" s="148" t="s">
        <v>7</v>
      </c>
    </row>
    <row r="36" spans="1:7" x14ac:dyDescent="0.25">
      <c r="A36" s="148"/>
      <c r="B36" s="148"/>
      <c r="F36" s="86">
        <v>28</v>
      </c>
      <c r="G36" s="148" t="s">
        <v>153</v>
      </c>
    </row>
    <row r="37" spans="1:7" ht="15.75" thickBot="1" x14ac:dyDescent="0.3">
      <c r="F37" s="86">
        <v>29</v>
      </c>
      <c r="G37" s="148" t="s">
        <v>154</v>
      </c>
    </row>
    <row r="38" spans="1:7" x14ac:dyDescent="0.25">
      <c r="A38" s="146" t="s">
        <v>159</v>
      </c>
      <c r="B38" s="86" t="s">
        <v>160</v>
      </c>
      <c r="C38" s="149" t="s">
        <v>161</v>
      </c>
      <c r="F38" s="86">
        <v>30</v>
      </c>
      <c r="G38" s="148" t="s">
        <v>155</v>
      </c>
    </row>
    <row r="39" spans="1:7" ht="15.75" thickBot="1" x14ac:dyDescent="0.3">
      <c r="A39" s="86" t="str">
        <f>IF($D$1=1,"",IF($I$19=6,C41,IF($I$19=5,C42,IF($D$1=2,B39,IF($D$1=3,B39,IF($D$1=4,"1",IF($D$1=5,"2",IF($D$1=6,"4",A40))))))))</f>
        <v/>
      </c>
      <c r="B39" s="145" t="str">
        <f>IF('Hoja inscripción'!$S$57&lt;=1400,"1",IF(AND('Hoja inscripción'!$S$57&gt;1400,'Hoja inscripción'!$S$57&lt;=1600),"2",IF(AND('Hoja inscripción'!$S$57&gt;1600,'Hoja inscripción'!$S$57&lt;=2000),"3",IF('Hoja inscripción'!$S$57&gt;2000,"4"))))</f>
        <v>4</v>
      </c>
      <c r="C39" s="150" t="str">
        <f>'Hoja inscripción'!S57</f>
        <v/>
      </c>
      <c r="F39" s="86">
        <v>31</v>
      </c>
      <c r="G39" s="148" t="s">
        <v>181</v>
      </c>
    </row>
    <row r="40" spans="1:7" x14ac:dyDescent="0.25">
      <c r="A40" s="86" t="str">
        <f>IF($D$1=7,"4",IF($D$1=8,B40,IF($D$1=9,B40,IF($D$1=10,C40,IF($D$1=11,B43,IF($D$1=12,"6",IF($D$1=12,"7",IF($D$1=13,"7",A41))))))))</f>
        <v/>
      </c>
      <c r="B40" s="145" t="str">
        <f>IF('Hoja inscripción'!$S$57&lt;=1400,"5",IF(AND('Hoja inscripción'!$S$57&gt;1400,'Hoja inscripción'!$S$57&lt;=1600),"6",IF(AND('Hoja inscripción'!$S$57&gt;1600,'Hoja inscripción'!$S$57&lt;=2000),"7",IF('Hoja inscripción'!$S$57&gt;2000,"8"))))</f>
        <v>8</v>
      </c>
      <c r="C40" s="145" t="b">
        <f>IF('Hoja inscripción'!$S$57&lt;=1400,"5",IF(AND('Hoja inscripción'!$S$57&gt;1400,'Hoja inscripción'!$S$57&lt;=1600),"6",IF(AND('Hoja inscripción'!$S$57&gt;1600,'Hoja inscripción'!$S$57&lt;=2000),"7",IF('Hoja inscripción'!$P$57&gt;2000,"7"))))</f>
        <v>0</v>
      </c>
      <c r="F40" s="86">
        <v>32</v>
      </c>
      <c r="G40" s="148" t="s">
        <v>156</v>
      </c>
    </row>
    <row r="41" spans="1:7" x14ac:dyDescent="0.25">
      <c r="A41" s="86" t="str">
        <f>IF($D$1=14,"7",IF($D$1=15,B41,IF($D$1=16,B41,IF($I$19=3,C43,IF($I$19=4,C44,A42)))))</f>
        <v/>
      </c>
      <c r="B41" s="145" t="str">
        <f>IF('Hoja inscripción'!$P$57&gt;2000,"REVISAR C.C.","7")</f>
        <v>7</v>
      </c>
      <c r="C41" s="145" t="str">
        <f>IF('Hoja inscripción'!$S$57&lt;=1600,"1",IF(AND('Hoja inscripción'!$S$57&gt;1600,'Hoja inscripción'!$S$57&lt;=2000),"2",IF('Hoja inscripción'!$S$57&gt;2000,"3")))</f>
        <v>3</v>
      </c>
      <c r="F41" s="86">
        <v>33</v>
      </c>
      <c r="G41" s="148" t="s">
        <v>157</v>
      </c>
    </row>
    <row r="42" spans="1:7" x14ac:dyDescent="0.25">
      <c r="A42" s="86" t="str">
        <f>IF($D$1=17,B42,IF($D$1=18,B42,IF($D$1=19,B42,A43)))</f>
        <v/>
      </c>
      <c r="B42" s="145" t="str">
        <f>IF('Hoja inscripción'!$P$57&gt;1600,"REVISAR C.C.","7")</f>
        <v>7</v>
      </c>
      <c r="C42" s="145" t="str">
        <f>IF('Hoja inscripción'!$S$57&lt;=1600,"1",IF('Hoja inscripción'!$S$57&gt;1600,"REVISAR C.C.",""))</f>
        <v>REVISAR C.C.</v>
      </c>
      <c r="F42" s="86">
        <v>34</v>
      </c>
      <c r="G42" s="148" t="s">
        <v>14</v>
      </c>
    </row>
    <row r="43" spans="1:7" x14ac:dyDescent="0.25">
      <c r="A43" s="86" t="str">
        <f>IF($D$1=2,"9",IF($D$1=3,"10",IF($D$1=4,"11",IF($D$1=5,"12",IF($D$1=6,"13",IF($D$1=7,"14",IF($D$1=8,"15","")))))))</f>
        <v/>
      </c>
      <c r="B43" s="145" t="str">
        <f>IF('Hoja inscripción'!$S$57&lt;=1400,"5",IF(AND('Hoja inscripción'!$S$57&gt;1400,'Hoja inscripción'!$S$57&lt;=1600),"6",IF(AND('Hoja inscripción'!$S$57&gt;1600,'Hoja inscripción'!$S$57&lt;=2000),"7",IF('Hoja inscripción'!$S$57&gt;2700,"7"))))</f>
        <v>7</v>
      </c>
      <c r="C43" s="86">
        <f>IF($D$1=20,"H1",IF($D$1=21,"H2",IF($D$1=22,"H3",IF($D$1=23,"C4",IF($D$1=24,"C5",IF($D$1=25,"C6",))))))</f>
        <v>0</v>
      </c>
      <c r="F43" s="86">
        <v>35</v>
      </c>
      <c r="G43" s="148" t="s">
        <v>158</v>
      </c>
    </row>
    <row r="44" spans="1:7" x14ac:dyDescent="0.25">
      <c r="A44" s="86">
        <f>IF(OR($D$1=27,$D$1=28,$D$1=29,$D$1=30,$D$1=31,$D$1=32,$D$1=33,$D$1=34),"16",IF($D$1=35,"L",IF($D$1=36,"3",IF($D$1=37,"16",))))</f>
        <v>0</v>
      </c>
      <c r="C44" s="86">
        <f>IF($D$1=20,"H1",IF($D$1=21,"H2",IF($D$1=22,"H3",IF($D$1=23,"C4",IF($D$1=24,"C5",IF($D$1=25,"C6",))))))</f>
        <v>0</v>
      </c>
      <c r="F44" s="86">
        <v>36</v>
      </c>
      <c r="G44" s="86" t="s">
        <v>172</v>
      </c>
    </row>
    <row r="45" spans="1:7" x14ac:dyDescent="0.25">
      <c r="F45" s="86">
        <v>37</v>
      </c>
      <c r="G45" s="86" t="s">
        <v>182</v>
      </c>
    </row>
    <row r="48" spans="1:7" x14ac:dyDescent="0.25">
      <c r="B48" s="88" t="b">
        <f>IF(datos!D1=12,"Categoria 1",IF(datos!D1=13,"Categoria 2",IF(datos!D1=14,"Categoria 2",IF(datos!D1=15,"Categoria 2",IF(datos!D1=16,"Categoria 2",IF(datos!D1=17,"Categoria 2",IF(datos!D1=18,"Categoria 2",IF(datos!D1=19,"Categoria 2",C48))))))))</f>
        <v>0</v>
      </c>
      <c r="C48" s="86" t="b">
        <f>IF(datos!D1=20,"Categoria 2",IF(datos!D1=21,"Categoria 2",IF(datos!D1=22,"Categoria 1",IF(datos!D1=23,"Categoria 2",IF(datos!D1=24,"Categoria 2",IF(datos!D1=25,"Categoria 2",IF(datos!D1=26,"Categoria 1",IF(datos!D1=27,"Categoria 1"))))))))</f>
        <v>0</v>
      </c>
    </row>
  </sheetData>
  <sheetProtection selectLockedCells="1" selectUn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J11"/>
  <sheetViews>
    <sheetView zoomScaleNormal="100" workbookViewId="0">
      <selection activeCell="A4" sqref="A4:IV4"/>
    </sheetView>
  </sheetViews>
  <sheetFormatPr baseColWidth="10" defaultRowHeight="15" x14ac:dyDescent="0.25"/>
  <cols>
    <col min="1" max="1" width="13.5703125" bestFit="1" customWidth="1"/>
    <col min="2" max="2" width="19.42578125" bestFit="1" customWidth="1"/>
    <col min="3" max="3" width="25.28515625" bestFit="1" customWidth="1"/>
    <col min="4" max="4" width="27.7109375" bestFit="1" customWidth="1"/>
    <col min="5" max="5" width="20" bestFit="1" customWidth="1"/>
    <col min="6" max="6" width="24.140625" bestFit="1" customWidth="1"/>
    <col min="7" max="7" width="25.28515625" bestFit="1" customWidth="1"/>
    <col min="8" max="8" width="17.85546875" bestFit="1" customWidth="1"/>
    <col min="9" max="9" width="20.7109375" bestFit="1" customWidth="1"/>
    <col min="15" max="15" width="13.85546875" customWidth="1"/>
    <col min="31" max="31" width="15.5703125" bestFit="1" customWidth="1"/>
    <col min="33" max="33" width="21.28515625" bestFit="1" customWidth="1"/>
    <col min="34" max="34" width="23.5703125" bestFit="1" customWidth="1"/>
    <col min="35" max="35" width="22" bestFit="1" customWidth="1"/>
    <col min="36" max="36" width="20" bestFit="1" customWidth="1"/>
    <col min="37" max="37" width="15.7109375" bestFit="1" customWidth="1"/>
    <col min="38" max="38" width="13.7109375" bestFit="1" customWidth="1"/>
    <col min="39" max="39" width="30.5703125" bestFit="1" customWidth="1"/>
    <col min="51" max="51" width="18.7109375" bestFit="1" customWidth="1"/>
    <col min="52" max="52" width="19.140625" bestFit="1" customWidth="1"/>
    <col min="55" max="55" width="12.7109375" bestFit="1" customWidth="1"/>
    <col min="58" max="58" width="22.85546875" bestFit="1" customWidth="1"/>
    <col min="59" max="60" width="18.5703125" bestFit="1" customWidth="1"/>
  </cols>
  <sheetData>
    <row r="1" spans="1:62" s="107" customFormat="1" x14ac:dyDescent="0.2">
      <c r="A1" s="107" t="s">
        <v>18</v>
      </c>
      <c r="B1" s="107" t="s">
        <v>95</v>
      </c>
      <c r="C1" s="107" t="s">
        <v>96</v>
      </c>
      <c r="D1" s="107" t="s">
        <v>97</v>
      </c>
      <c r="E1" s="107" t="s">
        <v>98</v>
      </c>
      <c r="F1" s="107" t="s">
        <v>99</v>
      </c>
      <c r="G1" s="107" t="s">
        <v>100</v>
      </c>
      <c r="H1" s="107" t="s">
        <v>101</v>
      </c>
      <c r="I1" s="107" t="s">
        <v>102</v>
      </c>
      <c r="J1" s="107" t="s">
        <v>103</v>
      </c>
      <c r="K1" s="107" t="s">
        <v>104</v>
      </c>
      <c r="L1" s="107" t="s">
        <v>105</v>
      </c>
      <c r="M1" s="107" t="s">
        <v>106</v>
      </c>
      <c r="N1" s="107" t="s">
        <v>107</v>
      </c>
      <c r="O1" s="107" t="s">
        <v>108</v>
      </c>
      <c r="P1" s="107" t="s">
        <v>109</v>
      </c>
      <c r="Q1" s="107" t="s">
        <v>19</v>
      </c>
      <c r="R1" s="107" t="s">
        <v>20</v>
      </c>
      <c r="S1" s="107" t="s">
        <v>21</v>
      </c>
      <c r="T1" s="107" t="s">
        <v>22</v>
      </c>
      <c r="U1" s="107" t="s">
        <v>23</v>
      </c>
      <c r="V1" s="107" t="s">
        <v>24</v>
      </c>
      <c r="W1" s="107" t="s">
        <v>25</v>
      </c>
      <c r="X1" s="107" t="s">
        <v>26</v>
      </c>
      <c r="Y1" s="107" t="s">
        <v>27</v>
      </c>
      <c r="Z1" s="107" t="s">
        <v>28</v>
      </c>
      <c r="AA1" s="107" t="s">
        <v>29</v>
      </c>
      <c r="AB1" s="107" t="s">
        <v>30</v>
      </c>
      <c r="AC1" s="107" t="s">
        <v>31</v>
      </c>
      <c r="AD1" s="107" t="s">
        <v>32</v>
      </c>
      <c r="AE1" s="107" t="s">
        <v>33</v>
      </c>
      <c r="AF1" s="107" t="s">
        <v>34</v>
      </c>
      <c r="AG1" s="107" t="s">
        <v>35</v>
      </c>
      <c r="AH1" s="107" t="s">
        <v>36</v>
      </c>
      <c r="AI1" s="107" t="s">
        <v>37</v>
      </c>
      <c r="AJ1" s="107" t="s">
        <v>38</v>
      </c>
      <c r="AK1" s="107" t="s">
        <v>39</v>
      </c>
      <c r="AL1" s="107" t="s">
        <v>40</v>
      </c>
      <c r="AM1" s="107" t="s">
        <v>41</v>
      </c>
      <c r="AN1" s="107" t="s">
        <v>42</v>
      </c>
      <c r="AO1" s="107" t="s">
        <v>43</v>
      </c>
      <c r="AP1" s="107" t="s">
        <v>44</v>
      </c>
      <c r="AQ1" s="107" t="s">
        <v>45</v>
      </c>
      <c r="AR1" s="107" t="s">
        <v>46</v>
      </c>
      <c r="AS1" s="107" t="s">
        <v>47</v>
      </c>
      <c r="AT1" s="107" t="s">
        <v>48</v>
      </c>
      <c r="AU1" s="107" t="s">
        <v>49</v>
      </c>
      <c r="AV1" s="107" t="s">
        <v>50</v>
      </c>
      <c r="AW1" s="107" t="s">
        <v>51</v>
      </c>
      <c r="AX1" s="107" t="s">
        <v>52</v>
      </c>
      <c r="AY1" s="107" t="s">
        <v>53</v>
      </c>
      <c r="AZ1" s="107" t="s">
        <v>54</v>
      </c>
      <c r="BA1" s="107" t="s">
        <v>59</v>
      </c>
      <c r="BB1" s="107" t="s">
        <v>60</v>
      </c>
      <c r="BC1" s="107" t="s">
        <v>55</v>
      </c>
      <c r="BD1" s="107" t="s">
        <v>56</v>
      </c>
      <c r="BE1" s="107" t="s">
        <v>57</v>
      </c>
      <c r="BF1" s="107" t="s">
        <v>85</v>
      </c>
      <c r="BG1" s="107" t="s">
        <v>91</v>
      </c>
      <c r="BH1" s="107" t="s">
        <v>92</v>
      </c>
      <c r="BI1" s="107" t="s">
        <v>113</v>
      </c>
      <c r="BJ1" s="107" t="s">
        <v>114</v>
      </c>
    </row>
    <row r="2" spans="1:62" s="108" customFormat="1" x14ac:dyDescent="0.2">
      <c r="A2" s="108">
        <f>'Hoja inscripción'!S11</f>
        <v>0</v>
      </c>
      <c r="B2" s="108" t="str">
        <f>IF('Hoja inscripción'!F28="",IF('Hoja inscripción'!P25="","",IF(LEN('Hoja inscripción'!P25)&gt;50,PROPER(LEFT('Hoja inscripción'!P25,50)),PROPER('Hoja inscripción'!P25))),IF(LEN('Hoja inscripción'!F28)&gt;50,UPPER(LEFT('Hoja inscripción'!F28,50)),UPPER('Hoja inscripción'!F28)))</f>
        <v/>
      </c>
      <c r="C2" s="108" t="str">
        <f>IF('Hoja inscripción'!F25="","",IF(LEN('Hoja inscripción'!F25)&gt;25,UPPER(LEFT('Hoja inscripción'!F25,25)),UPPER('Hoja inscripción'!F25)))</f>
        <v/>
      </c>
      <c r="D2" s="108" t="str">
        <f>IF('Hoja inscripción'!K25="","",IF(LEN('Hoja inscripción'!K25)&gt;25,UPPER(LEFT('Hoja inscripción'!K25,25)),UPPER('Hoja inscripción'!K25)))</f>
        <v/>
      </c>
      <c r="E2" s="108" t="str">
        <f>B2&amp;" "&amp;C2&amp;" "&amp;D2</f>
        <v xml:space="preserve">  </v>
      </c>
      <c r="F2" s="108" t="str">
        <f>IF('Hoja inscripción'!J32="","",UPPER(LEFT('Hoja inscripción'!J32,3)))</f>
        <v/>
      </c>
      <c r="G2" s="108" t="str">
        <f>IF('Hoja inscripción'!Q32="","",IF(LEN('Hoja inscripción'!Q32)&gt;20,UPPER(LEFT('Hoja inscripción'!Q32,20)),UPPER('Hoja inscripción'!Q32)))</f>
        <v/>
      </c>
      <c r="H2" s="108" t="str">
        <f>IF('Hoja inscripción'!O32="","",IF(LEN('Hoja inscripción'!O32)&gt;20,UPPER(LEFT('Hoja inscripción'!O32,20)),UPPER('Hoja inscripción'!O32)))</f>
        <v/>
      </c>
      <c r="I2" s="108" t="str">
        <f>IF('Hoja inscripción'!F30="","",IF(LEN('Hoja inscripción'!F30)&gt;40,PROPER(LEFT('Hoja inscripción'!F30,40)),PROPER('Hoja inscripción'!F30)))</f>
        <v/>
      </c>
      <c r="J2" s="108" t="str">
        <f>IF('Hoja inscripción'!O30="","",IF(LEN('Hoja inscripción'!O30)&gt;10,LEFT('Hoja inscripción'!O30,10),'Hoja inscripción'!O30))</f>
        <v/>
      </c>
      <c r="K2" s="108" t="str">
        <f>IF('Hoja inscripción'!P30="","",IF(LEN('Hoja inscripción'!P30)&gt;25,PROPER(LEFT('Hoja inscripción'!P30,25)),PROPER('Hoja inscripción'!P30)))</f>
        <v/>
      </c>
      <c r="L2" s="108" t="str">
        <f>IF('Hoja inscripción'!F32="","",IF(LEN('Hoja inscripción'!F32)&gt;25,UPPER(LEFT('Hoja inscripción'!F32,25)),UPPER('Hoja inscripción'!F32)))</f>
        <v/>
      </c>
      <c r="M2" s="108" t="str">
        <f>IF('Hoja inscripción'!F34="","",IF(LEN('Hoja inscripción'!F34)&gt;15,LEFT('Hoja inscripción'!F34,15),'Hoja inscripción'!F34))</f>
        <v/>
      </c>
      <c r="N2" s="108" t="str">
        <f>IF('Hoja inscripción'!I34="","",IF(LEN('Hoja inscripción'!I34)&gt;15,LEFT('Hoja inscripción'!I34,15),'Hoja inscripción'!I34))</f>
        <v/>
      </c>
      <c r="O2" s="108" t="str">
        <f>IF('Hoja inscripción'!L34="","",IF(LEN('Hoja inscripción'!L34)&gt;15,LEFT('Hoja inscripción'!L34,15),'Hoja inscripción'!L34))</f>
        <v/>
      </c>
      <c r="P2" s="108" t="str">
        <f>IF('Hoja inscripción'!P34="","",IF(LEN('Hoja inscripción'!P34)&gt;15,LEFT('Hoja inscripción'!P34,15),'Hoja inscripción'!P34))</f>
        <v/>
      </c>
      <c r="Q2" s="108" t="str">
        <f>IF('Hoja inscripción'!P37="","",IF(LEN('Hoja inscripción'!P37)&gt;25,PROPER(LEFT('Hoja inscripción'!P37,25)),PROPER('Hoja inscripción'!P37)))</f>
        <v/>
      </c>
      <c r="R2" s="108" t="str">
        <f>IF('Hoja inscripción'!F37="","",IF(LEN('Hoja inscripción'!F37)&gt;25,UPPER(LEFT('Hoja inscripción'!F37,25)),UPPER('Hoja inscripción'!F37)))</f>
        <v/>
      </c>
      <c r="S2" s="108" t="str">
        <f>IF('Hoja inscripción'!K37="","",IF(LEN('Hoja inscripción'!K37)&gt;25,UPPER(LEFT('Hoja inscripción'!K37,25)),UPPER('Hoja inscripción'!K37)))</f>
        <v/>
      </c>
      <c r="T2" s="108" t="str">
        <f>Q2&amp;" "&amp;R2&amp;" "&amp;S2</f>
        <v xml:space="preserve">  </v>
      </c>
      <c r="U2" s="108" t="str">
        <f>IF('Hoja inscripción'!J41="","",UPPER(LEFT('Hoja inscripción'!J41,3)))</f>
        <v/>
      </c>
      <c r="V2" s="108" t="str">
        <f>IF('Hoja inscripción'!Q41="","",IF(LEN('Hoja inscripción'!Q41)&gt;20,UPPER(LEFT('Hoja inscripción'!Q41,20)),UPPER('Hoja inscripción'!Q41)))</f>
        <v/>
      </c>
      <c r="W2" s="108" t="str">
        <f>IF('Hoja inscripción'!O41="","",IF(LEN('Hoja inscripción'!O41)&gt;20,UPPER(LEFT('Hoja inscripción'!O41,20)),UPPER('Hoja inscripción'!O41)))</f>
        <v/>
      </c>
      <c r="X2" s="108" t="str">
        <f>IF('Hoja inscripción'!F39="","",IF(LEN('Hoja inscripción'!F39)&gt;40,PROPER(LEFT('Hoja inscripción'!F39,40)),PROPER('Hoja inscripción'!F39)))</f>
        <v/>
      </c>
      <c r="Y2" s="108" t="str">
        <f>IF('Hoja inscripción'!O39="","",IF(LEN('Hoja inscripción'!O39)&gt;10,LEFT('Hoja inscripción'!O39,10),'Hoja inscripción'!O39))</f>
        <v/>
      </c>
      <c r="Z2" s="108" t="str">
        <f>IF('Hoja inscripción'!P39="","",IF(LEN('Hoja inscripción'!P39)&gt;25,PROPER(LEFT('Hoja inscripción'!P39,25)),PROPER('Hoja inscripción'!P39)))</f>
        <v/>
      </c>
      <c r="AA2" s="108" t="str">
        <f>IF('Hoja inscripción'!F41="","",IF(LEN('Hoja inscripción'!F41)&gt;25,UPPER(LEFT('Hoja inscripción'!F41,25)),UPPER('Hoja inscripción'!F41)))</f>
        <v/>
      </c>
      <c r="AB2" s="108" t="str">
        <f>IF('Hoja inscripción'!F43="","",IF(LEN('Hoja inscripción'!F43)&gt;15,LEFT('Hoja inscripción'!F43,15),'Hoja inscripción'!F43))</f>
        <v/>
      </c>
      <c r="AC2" s="108" t="str">
        <f>IF('Hoja inscripción'!I43="","",IF(LEN('Hoja inscripción'!I43)&gt;15,LEFT('Hoja inscripción'!I43,15),'Hoja inscripción'!I43))</f>
        <v/>
      </c>
      <c r="AD2" s="108" t="str">
        <f>IF('Hoja inscripción'!L43="","",IF(LEN('Hoja inscripción'!L43)&gt;15,LEFT('Hoja inscripción'!L43,15),'Hoja inscripción'!L43))</f>
        <v/>
      </c>
      <c r="AE2" s="108" t="str">
        <f>IF('Hoja inscripción'!P43="","",IF(LEN('Hoja inscripción'!P43)&gt;30,LEFT('Hoja inscripción'!P43,30),'Hoja inscripción'!P43))</f>
        <v/>
      </c>
      <c r="AF2" s="108" t="str">
        <f>IF('Hoja inscripción'!P46="","",IF(LEN('Hoja inscripción'!P46)&gt;25,PROPER(LEFT('Hoja inscripción'!P46,25)),PROPER('Hoja inscripción'!P46)))</f>
        <v/>
      </c>
      <c r="AG2" s="108" t="str">
        <f>IF('Hoja inscripción'!F46="","",IF(LEN('Hoja inscripción'!F46)&gt;25,UPPER(LEFT('Hoja inscripción'!F46,25)),UPPER('Hoja inscripción'!F46)))</f>
        <v/>
      </c>
      <c r="AH2" s="108" t="str">
        <f>IF('Hoja inscripción'!K46="","",IF(LEN('Hoja inscripción'!K46)&gt;25,UPPER(LEFT('Hoja inscripción'!K46,25)),UPPER('Hoja inscripción'!K46)))</f>
        <v/>
      </c>
      <c r="AI2" s="108" t="str">
        <f>AF2&amp;" "&amp;AG2&amp;" "&amp;AH2</f>
        <v xml:space="preserve">  </v>
      </c>
      <c r="AJ2" s="108" t="str">
        <f>IF('Hoja inscripción'!J50="","",UPPER(LEFT('Hoja inscripción'!J50,3)))</f>
        <v/>
      </c>
      <c r="AK2" s="108" t="str">
        <f>IF('Hoja inscripción'!Q50="","",IF(LEN('Hoja inscripción'!Q50)&gt;20,UPPER(LEFT('Hoja inscripción'!Q50,20)),UPPER('Hoja inscripción'!Q50)))</f>
        <v/>
      </c>
      <c r="AL2" s="108" t="str">
        <f>IF('Hoja inscripción'!O50="","",IF(LEN('Hoja inscripción'!O50)&gt;20,UPPER(LEFT('Hoja inscripción'!O50,20)),UPPER('Hoja inscripción'!O50)))</f>
        <v/>
      </c>
      <c r="AM2" s="108" t="str">
        <f>IF('Hoja inscripción'!F48="","",IF(LEN('Hoja inscripción'!F48)&gt;40,PROPER(LEFT('Hoja inscripción'!F48,40)),PROPER('Hoja inscripción'!F48)))</f>
        <v/>
      </c>
      <c r="AN2" s="108" t="str">
        <f>IF('Hoja inscripción'!O48="","",IF(LEN('Hoja inscripción'!O48)&gt;10,LEFT('Hoja inscripción'!O48,10),'Hoja inscripción'!O48))</f>
        <v/>
      </c>
      <c r="AO2" s="108" t="str">
        <f>IF('Hoja inscripción'!P48="","",IF(LEN('Hoja inscripción'!P48)&gt;25,PROPER(LEFT('Hoja inscripción'!P48,25)),PROPER('Hoja inscripción'!P48)))</f>
        <v/>
      </c>
      <c r="AP2" s="108" t="str">
        <f>IF('Hoja inscripción'!F50="","",IF(LEN('Hoja inscripción'!F50)&gt;25,UPPER(LEFT('Hoja inscripción'!F50,25)),UPPER('Hoja inscripción'!F50)))</f>
        <v/>
      </c>
      <c r="AQ2" s="108" t="str">
        <f>IF('Hoja inscripción'!F52="","",IF(LEN('Hoja inscripción'!F52)&gt;15,LEFT('Hoja inscripción'!F52,15),'Hoja inscripción'!F52))</f>
        <v/>
      </c>
      <c r="AR2" s="108" t="str">
        <f>IF('Hoja inscripción'!I52="","",IF(LEN('Hoja inscripción'!I52)&gt;15,LEFT('Hoja inscripción'!I52,15),'Hoja inscripción'!I52))</f>
        <v/>
      </c>
      <c r="AS2" s="108" t="str">
        <f>IF('Hoja inscripción'!L52="","",IF(LEN('Hoja inscripción'!L52)&gt;15,LEFT('Hoja inscripción'!L52,15),'Hoja inscripción'!L52))</f>
        <v/>
      </c>
      <c r="AT2" s="108" t="str">
        <f>IF('Hoja inscripción'!P52="","",IF(LEN('Hoja inscripción'!P52)&gt;30,LEFT('Hoja inscripción'!P52,30),'Hoja inscripción'!P52))</f>
        <v/>
      </c>
      <c r="AU2" s="108" t="str">
        <f>IF('Hoja inscripción'!C57="","",IF(LEN('Hoja inscripción'!C57)&gt;25,UPPER(LEFT('Hoja inscripción'!C57,25)),UPPER('Hoja inscripción'!C57)))</f>
        <v/>
      </c>
      <c r="AV2" s="108" t="str">
        <f>IF('Hoja inscripción'!H57="","",IF(LEN('Hoja inscripción'!H57)&gt;25,UPPER(LEFT('Hoja inscripción'!H57,25)),UPPER('Hoja inscripción'!H57)))</f>
        <v/>
      </c>
      <c r="AW2" s="108" t="str">
        <f>IF('Hoja inscripción'!L57="","",IF(LEN('Hoja inscripción'!L57)&gt;25,UPPER(LEFT('Hoja inscripción'!L57,25)),UPPER('Hoja inscripción'!L57)))</f>
        <v/>
      </c>
      <c r="AX2" s="108" t="str">
        <f>IF('Hoja inscripción'!S57="","",IF(LEN('Hoja inscripción'!S57)&gt;25,UPPER(LEFT('Hoja inscripción'!S57,25)),UPPER('Hoja inscripción'!S57)))</f>
        <v/>
      </c>
      <c r="AY2" s="108" t="str">
        <f>IF('Hoja inscripción'!C59="","",IF(LEN('Hoja inscripción'!C59)&gt;25,UPPER(LEFT('Hoja inscripción'!C59,25)),UPPER('Hoja inscripción'!C59)))</f>
        <v/>
      </c>
      <c r="AZ2" s="108" t="str">
        <f>IF(datos!D9="","",IF(LEN(datos!D9)&gt;15,UPPER(LEFT(datos!D9,15)),UPPER(datos!D9)))</f>
        <v xml:space="preserve">SELECCIONAR DE </v>
      </c>
      <c r="BA2" s="108" t="str">
        <f>IF(datos!D10="","",IF(LEN(datos!D10)&gt;15,LEFT(datos!D10,15),datos!D10))</f>
        <v>Seleccionar</v>
      </c>
      <c r="BB2" s="108" t="str">
        <f>IF('Hoja inscripción'!R59=22,"",IF(LEN('Hoja inscripción'!R59)&gt;25,UPPER(LEFT('Hoja inscripción'!R59,25)),UPPER('Hoja inscripción'!R59)))</f>
        <v/>
      </c>
      <c r="BC2" s="108" t="str">
        <f>IF(datos!J18="","",IF(LEN(datos!J18)&gt;25,LEFT(datos!J18,25),datos!J18))</f>
        <v>Seleccionar de la llista</v>
      </c>
      <c r="BD2" s="109">
        <v>43193</v>
      </c>
      <c r="BE2" s="110">
        <v>43193.533329745369</v>
      </c>
      <c r="BF2" s="108" t="str">
        <f>IF(datos!J19="","",IF(LEN(datos!J19)&gt;25,LEFT(datos!J19,25),datos!J19))</f>
        <v>Seleccionar de la llista</v>
      </c>
      <c r="BG2" s="108" t="str">
        <f>IF(datos!M12="","",IF(LEN(datos!M12)&gt;5,LEFT(datos!M12,5),datos!M12))</f>
        <v>Sel.</v>
      </c>
      <c r="BH2" s="108" t="str">
        <f>IF(datos!P12="","",IF(LEN(datos!P12)&gt;5,LEFT(datos!P12,5),datos!P12))</f>
        <v/>
      </c>
      <c r="BI2" s="108" t="str">
        <f>IF('Hoja inscripción'!H61="","",IF(LEN('Hoja inscripción'!H61)&gt;25,UPPER(LEFT('Hoja inscripción'!H61,25)),UPPER('Hoja inscripción'!H61)))</f>
        <v/>
      </c>
      <c r="BJ2" s="108" t="str">
        <f>IF('Hoja inscripción'!C61="","",IF(LEN('Hoja inscripción'!C61)&gt;25,UPPER(LEFT('Hoja inscripción'!C61,25)),UPPER('Hoja inscripción'!C61)))</f>
        <v/>
      </c>
    </row>
    <row r="3" spans="1:62" ht="30" x14ac:dyDescent="0.25">
      <c r="A3" s="111" t="s">
        <v>61</v>
      </c>
      <c r="B3" s="111" t="s">
        <v>12</v>
      </c>
      <c r="C3" s="111" t="s">
        <v>13</v>
      </c>
      <c r="D3" s="111" t="s">
        <v>62</v>
      </c>
      <c r="E3" s="112" t="s">
        <v>77</v>
      </c>
      <c r="F3" s="112" t="s">
        <v>74</v>
      </c>
      <c r="G3" s="112" t="s">
        <v>110</v>
      </c>
      <c r="H3" s="112" t="s">
        <v>58</v>
      </c>
      <c r="I3" s="112" t="s">
        <v>111</v>
      </c>
      <c r="J3" s="112" t="s">
        <v>84</v>
      </c>
      <c r="K3" s="111" t="s">
        <v>3</v>
      </c>
      <c r="L3" s="112" t="s">
        <v>63</v>
      </c>
      <c r="M3" s="112" t="s">
        <v>75</v>
      </c>
      <c r="N3" s="112" t="s">
        <v>72</v>
      </c>
      <c r="O3" s="112" t="s">
        <v>93</v>
      </c>
      <c r="P3" s="112" t="s">
        <v>78</v>
      </c>
      <c r="Q3" s="112" t="s">
        <v>82</v>
      </c>
      <c r="R3" s="112" t="s">
        <v>80</v>
      </c>
      <c r="S3" s="113" t="s">
        <v>4</v>
      </c>
      <c r="T3" s="112" t="s">
        <v>64</v>
      </c>
      <c r="U3" s="112" t="s">
        <v>76</v>
      </c>
      <c r="V3" s="112" t="s">
        <v>73</v>
      </c>
      <c r="W3" s="112" t="s">
        <v>94</v>
      </c>
      <c r="X3" s="112" t="s">
        <v>79</v>
      </c>
      <c r="Y3" s="112" t="s">
        <v>83</v>
      </c>
      <c r="Z3" s="112" t="s">
        <v>81</v>
      </c>
      <c r="AA3" s="112" t="s">
        <v>65</v>
      </c>
      <c r="AB3" s="111" t="s">
        <v>67</v>
      </c>
      <c r="AC3" s="111" t="s">
        <v>66</v>
      </c>
      <c r="AD3" s="111" t="s">
        <v>112</v>
      </c>
      <c r="AE3" s="111" t="s">
        <v>129</v>
      </c>
      <c r="AF3" s="112" t="s">
        <v>175</v>
      </c>
      <c r="AG3" s="111" t="s">
        <v>71</v>
      </c>
      <c r="AH3" s="111" t="s">
        <v>70</v>
      </c>
      <c r="AI3" s="111" t="s">
        <v>68</v>
      </c>
      <c r="AJ3" s="111" t="s">
        <v>162</v>
      </c>
      <c r="AK3" s="111" t="s">
        <v>69</v>
      </c>
      <c r="AL3" s="111"/>
    </row>
    <row r="4" spans="1:62" x14ac:dyDescent="0.25">
      <c r="A4" s="120">
        <f>A2</f>
        <v>0</v>
      </c>
      <c r="B4" s="120"/>
      <c r="C4" s="120" t="str">
        <f>E2</f>
        <v xml:space="preserve">  </v>
      </c>
      <c r="D4" s="120" t="str">
        <f>F2</f>
        <v/>
      </c>
      <c r="E4" s="120" t="str">
        <f>G2&amp;" "&amp;'Hoja inscripción'!S32</f>
        <v xml:space="preserve"> </v>
      </c>
      <c r="F4" s="120" t="str">
        <f>H2</f>
        <v/>
      </c>
      <c r="G4" s="120" t="str">
        <f>I2&amp;" "&amp;J2&amp;" "&amp;K2&amp;" "&amp;L2</f>
        <v xml:space="preserve">   </v>
      </c>
      <c r="H4" s="120"/>
      <c r="I4" s="120" t="str">
        <f>M2</f>
        <v/>
      </c>
      <c r="J4" s="120" t="str">
        <f>P2</f>
        <v/>
      </c>
      <c r="K4" s="120" t="str">
        <f>T2</f>
        <v xml:space="preserve">  </v>
      </c>
      <c r="L4" s="120" t="str">
        <f>U2</f>
        <v/>
      </c>
      <c r="M4" s="120" t="str">
        <f>V2</f>
        <v/>
      </c>
      <c r="N4" s="120" t="str">
        <f>W2</f>
        <v/>
      </c>
      <c r="O4" s="120" t="str">
        <f>BG2</f>
        <v>Sel.</v>
      </c>
      <c r="P4" s="120" t="str">
        <f>AB2</f>
        <v/>
      </c>
      <c r="Q4" s="120" t="str">
        <f>AE2</f>
        <v/>
      </c>
      <c r="R4" s="120" t="str">
        <f>X2&amp;" "&amp;Y2&amp;" "&amp;Z2&amp;" "&amp;AA2</f>
        <v xml:space="preserve">   </v>
      </c>
      <c r="S4" s="120" t="str">
        <f>AI2</f>
        <v xml:space="preserve">  </v>
      </c>
      <c r="T4" s="120" t="str">
        <f>AJ2</f>
        <v/>
      </c>
      <c r="U4" s="120" t="str">
        <f>AK2</f>
        <v/>
      </c>
      <c r="V4" s="120" t="str">
        <f>AL2</f>
        <v/>
      </c>
      <c r="W4" s="120" t="str">
        <f>BH2</f>
        <v/>
      </c>
      <c r="X4" s="120" t="str">
        <f>AQ2</f>
        <v/>
      </c>
      <c r="Y4" s="120" t="str">
        <f>AT2</f>
        <v/>
      </c>
      <c r="Z4" s="120" t="str">
        <f>AM2&amp;" "&amp;AN2&amp;" "&amp;AO2&amp;" "&amp;AP2</f>
        <v xml:space="preserve">   </v>
      </c>
      <c r="AA4" s="120" t="str">
        <f>AU2&amp;" "&amp;AV2</f>
        <v xml:space="preserve"> </v>
      </c>
      <c r="AB4" s="120" t="str">
        <f>AZ2</f>
        <v xml:space="preserve">SELECCIONAR DE </v>
      </c>
      <c r="AC4" s="120" t="str">
        <f>BB2</f>
        <v/>
      </c>
      <c r="AD4" s="120" t="str">
        <f>BA2</f>
        <v>Seleccionar</v>
      </c>
      <c r="AE4" s="120" t="str">
        <f>BF2</f>
        <v>Seleccionar de la llista</v>
      </c>
      <c r="AF4" s="121" t="str">
        <f>BC2</f>
        <v>Seleccionar de la llista</v>
      </c>
      <c r="AG4" s="120" t="str">
        <f>BI2</f>
        <v/>
      </c>
      <c r="AH4" s="120" t="str">
        <f>AW2</f>
        <v/>
      </c>
      <c r="AI4" s="120" t="str">
        <f>AY2</f>
        <v/>
      </c>
      <c r="AJ4" s="120" t="str">
        <f>BJ2</f>
        <v/>
      </c>
      <c r="AK4" s="120" t="str">
        <f>AX2</f>
        <v/>
      </c>
      <c r="AL4" s="120"/>
    </row>
    <row r="11" spans="1:62" x14ac:dyDescent="0.25">
      <c r="B11" s="119" t="s">
        <v>167</v>
      </c>
    </row>
  </sheetData>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S16"/>
  <sheetViews>
    <sheetView topLeftCell="B1" zoomScaleNormal="100" workbookViewId="0">
      <selection activeCell="D18" sqref="D18"/>
    </sheetView>
  </sheetViews>
  <sheetFormatPr baseColWidth="10" defaultRowHeight="15" x14ac:dyDescent="0.25"/>
  <cols>
    <col min="1" max="1" width="2.28515625" bestFit="1" customWidth="1"/>
    <col min="2" max="2" width="44.7109375" bestFit="1" customWidth="1"/>
    <col min="3" max="3" width="19.7109375" customWidth="1"/>
    <col min="4" max="4" width="32.5703125" bestFit="1" customWidth="1"/>
    <col min="5" max="5" width="26.42578125" bestFit="1" customWidth="1"/>
    <col min="9" max="9" width="16.85546875" bestFit="1" customWidth="1"/>
    <col min="12" max="12" width="39.85546875" customWidth="1"/>
    <col min="13" max="13" width="30.5703125" bestFit="1" customWidth="1"/>
    <col min="14" max="14" width="18" customWidth="1"/>
    <col min="15" max="15" width="16.42578125" customWidth="1"/>
    <col min="16" max="16" width="14" customWidth="1"/>
  </cols>
  <sheetData>
    <row r="1" spans="1:19" x14ac:dyDescent="0.25">
      <c r="I1" t="s">
        <v>9</v>
      </c>
    </row>
    <row r="2" spans="1:19" x14ac:dyDescent="0.25">
      <c r="A2" s="123" t="s">
        <v>115</v>
      </c>
      <c r="B2" s="123" t="s">
        <v>116</v>
      </c>
      <c r="C2" s="123"/>
      <c r="D2" s="123" t="s">
        <v>117</v>
      </c>
      <c r="E2" s="123" t="s">
        <v>118</v>
      </c>
      <c r="F2" s="123" t="s">
        <v>119</v>
      </c>
      <c r="G2" s="123" t="s">
        <v>120</v>
      </c>
      <c r="H2" s="123" t="s">
        <v>121</v>
      </c>
      <c r="I2" s="123"/>
      <c r="J2" s="123" t="s">
        <v>122</v>
      </c>
      <c r="K2" s="123" t="s">
        <v>123</v>
      </c>
      <c r="L2" s="124" t="s">
        <v>124</v>
      </c>
      <c r="M2" s="131" t="s">
        <v>125</v>
      </c>
      <c r="N2" s="131" t="s">
        <v>126</v>
      </c>
      <c r="O2" s="131" t="s">
        <v>127</v>
      </c>
      <c r="P2" s="131" t="s">
        <v>171</v>
      </c>
    </row>
    <row r="3" spans="1:19" s="132" customFormat="1" x14ac:dyDescent="0.25">
      <c r="A3" s="125">
        <v>1</v>
      </c>
      <c r="B3" s="122" t="s">
        <v>189</v>
      </c>
      <c r="C3" s="126" t="s">
        <v>245</v>
      </c>
      <c r="D3" s="127" t="s">
        <v>195</v>
      </c>
      <c r="E3" s="129" t="s">
        <v>183</v>
      </c>
      <c r="F3" s="129" t="s">
        <v>184</v>
      </c>
      <c r="G3" s="127" t="s">
        <v>185</v>
      </c>
      <c r="H3" s="127" t="s">
        <v>186</v>
      </c>
      <c r="I3" s="136" t="str">
        <f t="shared" ref="I3:I9" si="0">CONCATENATE(F3,$I$1,G3,$I$1,H3)</f>
        <v>08028 Barcelona BCN</v>
      </c>
      <c r="J3" s="125" t="s">
        <v>198</v>
      </c>
      <c r="K3" s="129"/>
      <c r="L3" s="130" t="s">
        <v>187</v>
      </c>
      <c r="M3" s="133" t="s">
        <v>188</v>
      </c>
      <c r="N3" s="132" t="s">
        <v>193</v>
      </c>
      <c r="O3" s="132" t="s">
        <v>194</v>
      </c>
      <c r="P3" s="177">
        <v>44285</v>
      </c>
    </row>
    <row r="4" spans="1:19" s="132" customFormat="1" x14ac:dyDescent="0.25">
      <c r="A4" s="125">
        <v>2</v>
      </c>
      <c r="B4" s="122"/>
      <c r="C4" s="126"/>
      <c r="D4" s="127"/>
      <c r="E4" s="129"/>
      <c r="F4" s="128"/>
      <c r="G4" s="127"/>
      <c r="H4" s="127"/>
      <c r="I4" s="136" t="str">
        <f t="shared" si="0"/>
        <v xml:space="preserve">  </v>
      </c>
      <c r="J4" s="125"/>
      <c r="K4" s="129"/>
      <c r="L4" s="130"/>
      <c r="M4" s="133"/>
      <c r="N4" s="132" t="s">
        <v>134</v>
      </c>
      <c r="O4" s="132" t="s">
        <v>134</v>
      </c>
    </row>
    <row r="5" spans="1:19" s="132" customFormat="1" x14ac:dyDescent="0.25">
      <c r="A5" s="125">
        <v>3</v>
      </c>
      <c r="B5" s="122"/>
      <c r="C5" s="126"/>
      <c r="D5" s="127"/>
      <c r="E5" s="129"/>
      <c r="F5" s="128"/>
      <c r="G5" s="127"/>
      <c r="H5" s="127"/>
      <c r="I5" s="136" t="str">
        <f t="shared" si="0"/>
        <v xml:space="preserve">  </v>
      </c>
      <c r="J5" s="125"/>
      <c r="K5" s="129"/>
      <c r="L5" s="130"/>
      <c r="M5" s="133"/>
      <c r="N5" s="132" t="s">
        <v>134</v>
      </c>
      <c r="O5" s="132" t="s">
        <v>134</v>
      </c>
    </row>
    <row r="6" spans="1:19" s="132" customFormat="1" x14ac:dyDescent="0.25">
      <c r="A6" s="125">
        <v>4</v>
      </c>
      <c r="B6" s="122"/>
      <c r="C6" s="126"/>
      <c r="D6" s="127"/>
      <c r="E6" s="129"/>
      <c r="F6" s="128"/>
      <c r="G6" s="127"/>
      <c r="H6" s="127"/>
      <c r="I6" s="136" t="str">
        <f t="shared" si="0"/>
        <v xml:space="preserve">  </v>
      </c>
      <c r="J6" s="125"/>
      <c r="K6" s="129"/>
      <c r="L6" s="130"/>
      <c r="M6" s="133"/>
      <c r="N6" s="132" t="s">
        <v>134</v>
      </c>
      <c r="O6" s="132" t="s">
        <v>134</v>
      </c>
      <c r="R6" s="174"/>
      <c r="S6" s="175"/>
    </row>
    <row r="7" spans="1:19" s="132" customFormat="1" x14ac:dyDescent="0.25">
      <c r="A7" s="125">
        <v>5</v>
      </c>
      <c r="B7" s="122"/>
      <c r="C7" s="126"/>
      <c r="D7" s="127"/>
      <c r="E7" s="129"/>
      <c r="F7" s="128"/>
      <c r="G7" s="127"/>
      <c r="H7" s="127"/>
      <c r="I7" s="136" t="str">
        <f t="shared" si="0"/>
        <v xml:space="preserve">  </v>
      </c>
      <c r="J7" s="125"/>
      <c r="K7" s="129"/>
      <c r="L7" s="130"/>
      <c r="M7" s="133"/>
      <c r="N7" s="132" t="s">
        <v>134</v>
      </c>
      <c r="O7" s="132" t="s">
        <v>134</v>
      </c>
      <c r="P7" s="176"/>
    </row>
    <row r="8" spans="1:19" s="132" customFormat="1" x14ac:dyDescent="0.25">
      <c r="A8" s="125">
        <v>5</v>
      </c>
      <c r="B8" s="122"/>
      <c r="C8" s="126"/>
      <c r="D8" s="127"/>
      <c r="E8" s="129"/>
      <c r="F8" s="128"/>
      <c r="G8" s="127"/>
      <c r="H8" s="127"/>
      <c r="I8" s="136" t="str">
        <f t="shared" si="0"/>
        <v xml:space="preserve">  </v>
      </c>
      <c r="J8" s="125"/>
      <c r="K8" s="129"/>
      <c r="L8" s="130"/>
      <c r="M8" s="133"/>
      <c r="N8" s="132" t="s">
        <v>134</v>
      </c>
      <c r="O8" s="132" t="s">
        <v>134</v>
      </c>
    </row>
    <row r="9" spans="1:19" x14ac:dyDescent="0.25">
      <c r="A9" s="125">
        <v>6</v>
      </c>
      <c r="B9" s="122"/>
      <c r="C9" s="126"/>
      <c r="D9" s="127"/>
      <c r="E9" s="129"/>
      <c r="F9" s="128"/>
      <c r="G9" s="127"/>
      <c r="H9" s="127"/>
      <c r="I9" s="136" t="str">
        <f t="shared" si="0"/>
        <v xml:space="preserve">  </v>
      </c>
      <c r="J9" s="125"/>
      <c r="K9" s="129"/>
      <c r="L9" s="130"/>
      <c r="M9" s="133"/>
      <c r="N9" s="132" t="s">
        <v>134</v>
      </c>
      <c r="O9" s="132" t="s">
        <v>134</v>
      </c>
      <c r="P9" s="132"/>
    </row>
    <row r="10" spans="1:19" s="135" customFormat="1" x14ac:dyDescent="0.25">
      <c r="A10" s="134"/>
      <c r="B10" s="122" t="s">
        <v>9</v>
      </c>
      <c r="C10" s="126" t="s">
        <v>9</v>
      </c>
      <c r="D10" s="127" t="s">
        <v>9</v>
      </c>
      <c r="E10" s="129" t="s">
        <v>9</v>
      </c>
      <c r="F10" s="128" t="s">
        <v>9</v>
      </c>
      <c r="G10" s="127" t="s">
        <v>9</v>
      </c>
      <c r="H10" s="127" t="s">
        <v>9</v>
      </c>
      <c r="I10" s="136" t="str">
        <f>CONCATENATE(F10,$I$1,G10,$I$1,H10)</f>
        <v xml:space="preserve">     </v>
      </c>
      <c r="J10" s="125" t="s">
        <v>9</v>
      </c>
      <c r="K10" s="129"/>
      <c r="L10" s="130" t="s">
        <v>9</v>
      </c>
      <c r="M10" s="133" t="s">
        <v>9</v>
      </c>
      <c r="N10" s="132" t="s">
        <v>9</v>
      </c>
      <c r="O10" s="132" t="s">
        <v>9</v>
      </c>
      <c r="P10" s="132"/>
    </row>
    <row r="11" spans="1:19" s="135" customFormat="1" x14ac:dyDescent="0.25">
      <c r="A11" s="134"/>
      <c r="B11" s="122" t="s">
        <v>9</v>
      </c>
      <c r="C11" s="126" t="s">
        <v>9</v>
      </c>
      <c r="D11" s="127" t="s">
        <v>9</v>
      </c>
      <c r="E11" s="129" t="s">
        <v>9</v>
      </c>
      <c r="F11" s="128" t="s">
        <v>9</v>
      </c>
      <c r="G11" s="127" t="s">
        <v>9</v>
      </c>
      <c r="H11" s="127" t="s">
        <v>9</v>
      </c>
      <c r="I11" s="136" t="str">
        <f>CONCATENATE(F11,$I$1,G11,$I$1,H11)</f>
        <v xml:space="preserve">     </v>
      </c>
      <c r="J11" s="125" t="s">
        <v>9</v>
      </c>
      <c r="K11" s="129"/>
      <c r="L11" s="130" t="s">
        <v>9</v>
      </c>
      <c r="M11" s="133" t="s">
        <v>9</v>
      </c>
      <c r="N11" s="132" t="s">
        <v>9</v>
      </c>
      <c r="O11" s="132" t="s">
        <v>9</v>
      </c>
      <c r="P11" s="132"/>
    </row>
    <row r="13" spans="1:19" x14ac:dyDescent="0.25">
      <c r="B13">
        <v>1</v>
      </c>
    </row>
    <row r="16" spans="1:19" x14ac:dyDescent="0.25">
      <c r="E16" s="14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 inscripción</vt:lpstr>
      <vt:lpstr>datos</vt:lpstr>
      <vt:lpstr>export</vt:lpstr>
      <vt:lpstr>ORGANIZADORES</vt:lpstr>
      <vt:lpstr>'Hoja inscripción'!Área_de_impresión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grustan</dc:creator>
  <cp:lastModifiedBy>mariduna</cp:lastModifiedBy>
  <cp:lastPrinted>2021-02-18T09:16:34Z</cp:lastPrinted>
  <dcterms:created xsi:type="dcterms:W3CDTF">2013-03-19T16:11:13Z</dcterms:created>
  <dcterms:modified xsi:type="dcterms:W3CDTF">2021-02-28T10:56:31Z</dcterms:modified>
</cp:coreProperties>
</file>